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Zonnepanelen1" sheetId="11" r:id="rId1"/>
    <sheet name="Zonnepanelen2" sheetId="10" r:id="rId2"/>
    <sheet name="Gevoeligheidsanalyse" sheetId="13" state="hidden" r:id="rId3"/>
  </sheets>
  <definedNames>
    <definedName name="_xlnm.Print_Area" localSheetId="2">'Gevoeligheidsanalyse'!$A$1:$V$8</definedName>
    <definedName name="eenh">#REF!</definedName>
    <definedName name="eenheden">#REF!</definedName>
  </definedNames>
  <calcPr calcId="191029"/>
  <extLst/>
</workbook>
</file>

<file path=xl/sharedStrings.xml><?xml version="1.0" encoding="utf-8"?>
<sst xmlns="http://schemas.openxmlformats.org/spreadsheetml/2006/main" count="280" uniqueCount="124">
  <si>
    <t>Datum:</t>
  </si>
  <si>
    <t>Projectnaam:</t>
  </si>
  <si>
    <t>Opdrachtgever:</t>
  </si>
  <si>
    <t>factor</t>
  </si>
  <si>
    <t>Betreft:</t>
  </si>
  <si>
    <t>Levensduurkosten</t>
  </si>
  <si>
    <t>totaal pp heden</t>
  </si>
  <si>
    <t>inflatie</t>
  </si>
  <si>
    <t>totaal pp jaar x</t>
  </si>
  <si>
    <t>disconto</t>
  </si>
  <si>
    <t>totaal cw</t>
  </si>
  <si>
    <t>jaar &gt;</t>
  </si>
  <si>
    <t>Uitgangspunten</t>
  </si>
  <si>
    <t>Berekening</t>
  </si>
  <si>
    <t>Output</t>
  </si>
  <si>
    <t>Scenario 1</t>
  </si>
  <si>
    <t>Scenario 2</t>
  </si>
  <si>
    <t>geen zonnepanelen</t>
  </si>
  <si>
    <t>wel zonnepanelen</t>
  </si>
  <si>
    <t>Rijtjeshuis, 2 lagen met kap</t>
  </si>
  <si>
    <t>Investering</t>
  </si>
  <si>
    <t>Versimpelde situatie</t>
  </si>
  <si>
    <t>leveren en aanbrengen</t>
  </si>
  <si>
    <t>stuks</t>
  </si>
  <si>
    <t>advies</t>
  </si>
  <si>
    <t>post</t>
  </si>
  <si>
    <t>van</t>
  </si>
  <si>
    <t>BTW</t>
  </si>
  <si>
    <t>Totaal</t>
  </si>
  <si>
    <t>kWh</t>
  </si>
  <si>
    <t>onvoorziene kosten</t>
  </si>
  <si>
    <t>X Exploitatiekosten</t>
  </si>
  <si>
    <t>B2D</t>
  </si>
  <si>
    <t>D</t>
  </si>
  <si>
    <t>E</t>
  </si>
  <si>
    <t>F</t>
  </si>
  <si>
    <t>Elektrotechniek centraal</t>
  </si>
  <si>
    <t>Bijkomende kosten</t>
  </si>
  <si>
    <t>Onvoorzien</t>
  </si>
  <si>
    <t>Belastingen</t>
  </si>
  <si>
    <t>X1D</t>
  </si>
  <si>
    <t>Onderhoud</t>
  </si>
  <si>
    <t>vervangen omvormers</t>
  </si>
  <si>
    <t>X1F</t>
  </si>
  <si>
    <t>Verbruik van energie</t>
  </si>
  <si>
    <t>a. elektriciteit per jaar</t>
  </si>
  <si>
    <t>b. zelf opgewekt</t>
  </si>
  <si>
    <t>c. direct eigen verbruik</t>
  </si>
  <si>
    <t>rekenen met</t>
  </si>
  <si>
    <t>d=b-c. teruglevering</t>
  </si>
  <si>
    <t>e=a-c. bij elektriciteitsbedrijf</t>
  </si>
  <si>
    <t>f=e-d. energierekening</t>
  </si>
  <si>
    <t>Inflatie</t>
  </si>
  <si>
    <t>algemeen</t>
  </si>
  <si>
    <t>E- tarief</t>
  </si>
  <si>
    <t>Disconto</t>
  </si>
  <si>
    <t>Samenvatting</t>
  </si>
  <si>
    <t>CW</t>
  </si>
  <si>
    <t>E- rekening</t>
  </si>
  <si>
    <t>Parameters</t>
  </si>
  <si>
    <t>T.b.v. grafiek</t>
  </si>
  <si>
    <t>Cumulatieve bedragen</t>
  </si>
  <si>
    <t>Kasstromen</t>
  </si>
  <si>
    <t>Zonnepanelen?</t>
  </si>
  <si>
    <t>contante waarden</t>
  </si>
  <si>
    <t>Beschouwingsperiode</t>
  </si>
  <si>
    <t>20 jaar</t>
  </si>
  <si>
    <t>Elektriciteitsrekening</t>
  </si>
  <si>
    <t>Verbruik per jaar</t>
  </si>
  <si>
    <t>Zelf opgewekte elektriciteit</t>
  </si>
  <si>
    <t>Direct eigen verbruik</t>
  </si>
  <si>
    <t>Tarief aankoop</t>
  </si>
  <si>
    <t>Tarief teruglevering</t>
  </si>
  <si>
    <t xml:space="preserve"> / kWh</t>
  </si>
  <si>
    <t>Algemeen</t>
  </si>
  <si>
    <t>SIG HCB LCC</t>
  </si>
  <si>
    <t>NVBK &amp; DACE</t>
  </si>
  <si>
    <t>Brink</t>
  </si>
  <si>
    <t>AT Osborne</t>
  </si>
  <si>
    <t>IGG Bouweconomie</t>
  </si>
  <si>
    <t>Life Cycle Vision</t>
  </si>
  <si>
    <t>Rijksvastgoedbedrijf</t>
  </si>
  <si>
    <t>Resultaat, financieel</t>
  </si>
  <si>
    <t>Resultaat, grafieken</t>
  </si>
  <si>
    <t>Energierekening; elektriciteit per maand in jaar 1</t>
  </si>
  <si>
    <t>kasstroom per jaar</t>
  </si>
  <si>
    <t>kasstroom cumulatief</t>
  </si>
  <si>
    <t>Codering</t>
  </si>
  <si>
    <t>NEN2699:2017</t>
  </si>
  <si>
    <t>Gevoeligheidsanalyse</t>
  </si>
  <si>
    <t>Wat is de invloed van iedere variabele?</t>
  </si>
  <si>
    <t>NCW (20 jaar)</t>
  </si>
  <si>
    <t>scen. 1</t>
  </si>
  <si>
    <t>scen. 2</t>
  </si>
  <si>
    <t>was</t>
  </si>
  <si>
    <t>wordt</t>
  </si>
  <si>
    <t>was:</t>
  </si>
  <si>
    <t>afwijking</t>
  </si>
  <si>
    <t>Tarief aankoop elektriciteit</t>
  </si>
  <si>
    <t>algemeen (onderh.)</t>
  </si>
  <si>
    <t>wordt:</t>
  </si>
  <si>
    <t>Maandlasten (jaar1)</t>
  </si>
  <si>
    <t>Bijlage 1 bij publicatie zonnepanelen; rekenvoorbeeld</t>
  </si>
  <si>
    <t>Opmerking:</t>
  </si>
  <si>
    <t>dit tabblad is beveiligd zonder wachtwoord.</t>
  </si>
  <si>
    <t xml:space="preserve">het kan dus bewerkt worden, maar dat vereist enig inzicht in de materie. </t>
  </si>
  <si>
    <t>je kunt de beveiliging in Excel opheffen op het tabblad Controleren</t>
  </si>
  <si>
    <t>variabele</t>
  </si>
  <si>
    <t>omslag-</t>
  </si>
  <si>
    <t>punt</t>
  </si>
  <si>
    <t>8 jaar</t>
  </si>
  <si>
    <t>6 jaar</t>
  </si>
  <si>
    <t>7 jaar</t>
  </si>
  <si>
    <t>9 jaar</t>
  </si>
  <si>
    <t>verschil in procenten</t>
  </si>
  <si>
    <t>Input</t>
  </si>
  <si>
    <t>Uitgangspunt: iedere variabele plus of min 25%</t>
  </si>
  <si>
    <t>maandlast in jaar 1</t>
  </si>
  <si>
    <t>NCW na 20 jaar</t>
  </si>
  <si>
    <t>Variabelen</t>
  </si>
  <si>
    <t>informatie. De maker aanvaardt dan ook geen enkele aansprakelijkheid voor schade, van welke aard dan ook, die het gevolg is van handelingen en/of beslissingen die gebaseerd zijn op</t>
  </si>
  <si>
    <t>dit rekenmodel. Gebruikers van dit rekenmodel wordt met nadruk aangeraden deze informatie niet geïsoleerd te gebruiken, maar de getallen te interpreteren en te vertalen naar het gewenste</t>
  </si>
  <si>
    <t>gebruik. Toetsing van de gebruikte informatie door professionals wordt aangeraden.</t>
  </si>
  <si>
    <t xml:space="preserve">Dit rekenmodel is op zorgvuldige wijze en naar beste weten samengesteld; evenwel kan de maker van het rekenmodel op geen enkele wijze instaan voor de juistheid of volledigheid van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</si>
</sst>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[$-413]dd/mmm/yy;@"/>
    <numFmt numFmtId="165" formatCode="0.0000"/>
  </numFmts>
  <fonts count="14">
    <font>
      <sz val="10"/>
      <name val="Arial"/>
      <family val="2"/>
    </font>
    <font>
      <sz val="10"/>
      <name val="Grotesque"/>
      <family val="2"/>
    </font>
    <font>
      <b/>
      <sz val="10"/>
      <color theme="3" tint="0.39998000860214233"/>
      <name val="Grotesque"/>
      <family val="2"/>
    </font>
    <font>
      <b/>
      <sz val="10"/>
      <name val="Grotesque"/>
      <family val="2"/>
    </font>
    <font>
      <sz val="10"/>
      <color theme="3" tint="0.39998000860214233"/>
      <name val="Grotesque"/>
      <family val="2"/>
    </font>
    <font>
      <b/>
      <sz val="12"/>
      <name val="Grotesque"/>
      <family val="2"/>
    </font>
    <font>
      <sz val="10"/>
      <color rgb="FF002060"/>
      <name val="Grotesque"/>
      <family val="2"/>
    </font>
    <font>
      <sz val="8"/>
      <name val="Grotesque"/>
      <family val="2"/>
    </font>
    <font>
      <b/>
      <sz val="10"/>
      <color rgb="FF0070C0"/>
      <name val="Grotesque"/>
      <family val="2"/>
    </font>
    <font>
      <sz val="10"/>
      <color rgb="FF0070C0"/>
      <name val="Grotesque"/>
      <family val="2"/>
    </font>
    <font>
      <sz val="8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4" fontId="1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1" fillId="0" borderId="0" xfId="0" applyFont="1"/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1" fillId="4" borderId="0" xfId="0" applyFont="1" applyFill="1"/>
    <xf numFmtId="0" fontId="1" fillId="4" borderId="2" xfId="0" applyFont="1" applyFill="1" applyBorder="1"/>
    <xf numFmtId="0" fontId="3" fillId="4" borderId="2" xfId="0" applyFont="1" applyFill="1" applyBorder="1"/>
    <xf numFmtId="42" fontId="1" fillId="4" borderId="0" xfId="0" applyNumberFormat="1" applyFont="1" applyFill="1"/>
    <xf numFmtId="10" fontId="1" fillId="4" borderId="0" xfId="0" applyNumberFormat="1" applyFont="1" applyFill="1"/>
    <xf numFmtId="165" fontId="1" fillId="4" borderId="0" xfId="0" applyNumberFormat="1" applyFont="1" applyFill="1"/>
    <xf numFmtId="0" fontId="1" fillId="4" borderId="3" xfId="0" applyFont="1" applyFill="1" applyBorder="1"/>
    <xf numFmtId="42" fontId="1" fillId="4" borderId="3" xfId="0" applyNumberFormat="1" applyFont="1" applyFill="1" applyBorder="1"/>
    <xf numFmtId="0" fontId="1" fillId="4" borderId="2" xfId="0" applyFont="1" applyFill="1" applyBorder="1" applyAlignment="1">
      <alignment horizontal="right"/>
    </xf>
    <xf numFmtId="42" fontId="3" fillId="4" borderId="3" xfId="0" applyNumberFormat="1" applyFont="1" applyFill="1" applyBorder="1"/>
    <xf numFmtId="42" fontId="3" fillId="4" borderId="4" xfId="0" applyNumberFormat="1" applyFont="1" applyFill="1" applyBorder="1"/>
    <xf numFmtId="2" fontId="1" fillId="4" borderId="0" xfId="0" applyNumberFormat="1" applyFont="1" applyFill="1"/>
    <xf numFmtId="0" fontId="3" fillId="4" borderId="3" xfId="0" applyFont="1" applyFill="1" applyBorder="1"/>
    <xf numFmtId="2" fontId="3" fillId="4" borderId="3" xfId="0" applyNumberFormat="1" applyFont="1" applyFill="1" applyBorder="1"/>
    <xf numFmtId="0" fontId="7" fillId="4" borderId="0" xfId="0" applyFont="1" applyFill="1"/>
    <xf numFmtId="44" fontId="1" fillId="4" borderId="0" xfId="0" applyNumberFormat="1" applyFont="1" applyFill="1"/>
    <xf numFmtId="4" fontId="1" fillId="4" borderId="0" xfId="0" applyNumberFormat="1" applyFont="1" applyFill="1"/>
    <xf numFmtId="0" fontId="1" fillId="4" borderId="5" xfId="0" applyFont="1" applyFill="1" applyBorder="1"/>
    <xf numFmtId="4" fontId="1" fillId="4" borderId="5" xfId="0" applyNumberFormat="1" applyFont="1" applyFill="1" applyBorder="1"/>
    <xf numFmtId="44" fontId="1" fillId="4" borderId="5" xfId="0" applyNumberFormat="1" applyFont="1" applyFill="1" applyBorder="1"/>
    <xf numFmtId="42" fontId="1" fillId="4" borderId="5" xfId="0" applyNumberFormat="1" applyFont="1" applyFill="1" applyBorder="1"/>
    <xf numFmtId="44" fontId="1" fillId="4" borderId="0" xfId="0" applyNumberFormat="1" applyFont="1" applyFill="1" applyBorder="1"/>
    <xf numFmtId="42" fontId="1" fillId="4" borderId="0" xfId="0" applyNumberFormat="1" applyFont="1" applyFill="1" applyBorder="1"/>
    <xf numFmtId="0" fontId="1" fillId="4" borderId="0" xfId="0" applyFont="1" applyFill="1" applyBorder="1"/>
    <xf numFmtId="4" fontId="1" fillId="4" borderId="0" xfId="0" applyNumberFormat="1" applyFont="1" applyFill="1" applyBorder="1"/>
    <xf numFmtId="0" fontId="3" fillId="4" borderId="0" xfId="0" applyFont="1" applyFill="1" applyBorder="1"/>
    <xf numFmtId="0" fontId="1" fillId="4" borderId="6" xfId="0" applyFont="1" applyFill="1" applyBorder="1"/>
    <xf numFmtId="42" fontId="3" fillId="4" borderId="5" xfId="0" applyNumberFormat="1" applyFont="1" applyFill="1" applyBorder="1"/>
    <xf numFmtId="0" fontId="1" fillId="4" borderId="1" xfId="0" applyFont="1" applyFill="1" applyBorder="1"/>
    <xf numFmtId="0" fontId="5" fillId="4" borderId="6" xfId="0" applyFont="1" applyFill="1" applyBorder="1"/>
    <xf numFmtId="0" fontId="5" fillId="5" borderId="6" xfId="0" applyFont="1" applyFill="1" applyBorder="1"/>
    <xf numFmtId="0" fontId="1" fillId="5" borderId="6" xfId="0" applyFont="1" applyFill="1" applyBorder="1"/>
    <xf numFmtId="42" fontId="8" fillId="4" borderId="0" xfId="0" applyNumberFormat="1" applyFont="1" applyFill="1" applyBorder="1"/>
    <xf numFmtId="10" fontId="8" fillId="4" borderId="0" xfId="0" applyNumberFormat="1" applyFont="1" applyFill="1" applyAlignment="1">
      <alignment horizontal="left"/>
    </xf>
    <xf numFmtId="4" fontId="8" fillId="4" borderId="0" xfId="0" applyNumberFormat="1" applyFont="1" applyFill="1"/>
    <xf numFmtId="10" fontId="8" fillId="4" borderId="0" xfId="0" applyNumberFormat="1" applyFont="1" applyFill="1"/>
    <xf numFmtId="44" fontId="8" fillId="4" borderId="0" xfId="0" applyNumberFormat="1" applyFont="1" applyFill="1"/>
    <xf numFmtId="0" fontId="3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1" fillId="4" borderId="0" xfId="0" applyNumberFormat="1" applyFont="1" applyFill="1"/>
    <xf numFmtId="9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7" xfId="0" applyFont="1" applyFill="1" applyBorder="1"/>
    <xf numFmtId="3" fontId="1" fillId="4" borderId="7" xfId="0" applyNumberFormat="1" applyFont="1" applyFill="1" applyBorder="1"/>
    <xf numFmtId="0" fontId="1" fillId="4" borderId="7" xfId="0" applyFont="1" applyFill="1" applyBorder="1" applyAlignment="1">
      <alignment horizontal="right"/>
    </xf>
    <xf numFmtId="9" fontId="1" fillId="4" borderId="7" xfId="0" applyNumberFormat="1" applyFont="1" applyFill="1" applyBorder="1" applyAlignment="1">
      <alignment horizontal="center"/>
    </xf>
    <xf numFmtId="10" fontId="1" fillId="4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9" fontId="1" fillId="4" borderId="1" xfId="0" applyNumberFormat="1" applyFont="1" applyFill="1" applyBorder="1" applyAlignment="1">
      <alignment horizontal="center"/>
    </xf>
    <xf numFmtId="44" fontId="1" fillId="4" borderId="7" xfId="0" applyNumberFormat="1" applyFont="1" applyFill="1" applyBorder="1"/>
    <xf numFmtId="0" fontId="1" fillId="4" borderId="8" xfId="0" applyFont="1" applyFill="1" applyBorder="1"/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horizontal="center"/>
    </xf>
    <xf numFmtId="42" fontId="9" fillId="4" borderId="2" xfId="0" applyNumberFormat="1" applyFont="1" applyFill="1" applyBorder="1" applyAlignment="1">
      <alignment horizontal="center"/>
    </xf>
    <xf numFmtId="42" fontId="9" fillId="4" borderId="0" xfId="0" applyNumberFormat="1" applyFont="1" applyFill="1" applyAlignment="1">
      <alignment horizontal="center"/>
    </xf>
    <xf numFmtId="42" fontId="9" fillId="4" borderId="7" xfId="0" applyNumberFormat="1" applyFont="1" applyFill="1" applyBorder="1" applyAlignment="1">
      <alignment horizontal="center"/>
    </xf>
    <xf numFmtId="42" fontId="9" fillId="4" borderId="1" xfId="0" applyNumberFormat="1" applyFont="1" applyFill="1" applyBorder="1" applyAlignment="1">
      <alignment horizontal="center"/>
    </xf>
    <xf numFmtId="9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0" fontId="3" fillId="4" borderId="3" xfId="0" applyNumberFormat="1" applyFont="1" applyFill="1" applyBorder="1"/>
    <xf numFmtId="10" fontId="1" fillId="4" borderId="3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0" fillId="4" borderId="0" xfId="0" applyFont="1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Zonnepanelen?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Zonnepanelen2!$D$104</c:f>
              <c:strCache>
                <c:ptCount val="1"/>
                <c:pt idx="0">
                  <c:v>Scenario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Zonnepanelen2!$E$104:$X$104</c:f>
              <c:numCache/>
            </c:numRef>
          </c:val>
          <c:smooth val="0"/>
        </c:ser>
        <c:ser>
          <c:idx val="1"/>
          <c:order val="1"/>
          <c:tx>
            <c:strRef>
              <c:f>Zonnepanelen2!$D$105</c:f>
              <c:strCache>
                <c:ptCount val="1"/>
                <c:pt idx="0">
                  <c:v>Scenario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Zonnepanelen2!$E$105:$X$105</c:f>
              <c:numCache/>
            </c:numRef>
          </c:val>
          <c:smooth val="0"/>
        </c:ser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36185"/>
        <c:crosses val="autoZero"/>
        <c:auto val="1"/>
        <c:lblOffset val="100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5837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Scenario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Zonnepanelen2!$E$96:$X$96</c:f>
              <c:numCache/>
            </c:numRef>
          </c:val>
        </c:ser>
        <c:overlap val="-27"/>
        <c:gapWidth val="219"/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  <c:max val="0"/>
          <c:min val="-6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7813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Scenario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Zonnepanelen2!$E$101:$X$101</c:f>
              <c:numCache/>
            </c:numRef>
          </c:val>
        </c:ser>
        <c:overlap val="-27"/>
        <c:gapWidth val="219"/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73697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91</xdr:row>
      <xdr:rowOff>9525</xdr:rowOff>
    </xdr:from>
    <xdr:to>
      <xdr:col>16</xdr:col>
      <xdr:colOff>581025</xdr:colOff>
      <xdr:row>114</xdr:row>
      <xdr:rowOff>114300</xdr:rowOff>
    </xdr:to>
    <xdr:graphicFrame macro="">
      <xdr:nvGraphicFramePr>
        <xdr:cNvPr id="4" name="Grafiek 3"/>
        <xdr:cNvGraphicFramePr/>
      </xdr:nvGraphicFramePr>
      <xdr:xfrm>
        <a:off x="400050" y="14744700"/>
        <a:ext cx="84201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409575</xdr:colOff>
      <xdr:row>3</xdr:row>
      <xdr:rowOff>47625</xdr:rowOff>
    </xdr:from>
    <xdr:to>
      <xdr:col>17</xdr:col>
      <xdr:colOff>19050</xdr:colOff>
      <xdr:row>7</xdr:row>
      <xdr:rowOff>152400</xdr:rowOff>
    </xdr:to>
    <xdr:pic>
      <xdr:nvPicPr>
        <xdr:cNvPr id="10" name="Afbeelding 9" descr="Afbeelding met pijl&#10;&#10;Automatisch gegenereerde beschrijvi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533400"/>
          <a:ext cx="752475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16</xdr:col>
      <xdr:colOff>609600</xdr:colOff>
      <xdr:row>78</xdr:row>
      <xdr:rowOff>28575</xdr:rowOff>
    </xdr:to>
    <xdr:graphicFrame macro="">
      <xdr:nvGraphicFramePr>
        <xdr:cNvPr id="12" name="Grafiek 11"/>
        <xdr:cNvGraphicFramePr/>
      </xdr:nvGraphicFramePr>
      <xdr:xfrm>
        <a:off x="447675" y="11172825"/>
        <a:ext cx="8401050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79</xdr:row>
      <xdr:rowOff>57150</xdr:rowOff>
    </xdr:from>
    <xdr:to>
      <xdr:col>16</xdr:col>
      <xdr:colOff>619125</xdr:colOff>
      <xdr:row>87</xdr:row>
      <xdr:rowOff>152400</xdr:rowOff>
    </xdr:to>
    <xdr:graphicFrame macro="">
      <xdr:nvGraphicFramePr>
        <xdr:cNvPr id="13" name="Grafiek 12"/>
        <xdr:cNvGraphicFramePr/>
      </xdr:nvGraphicFramePr>
      <xdr:xfrm>
        <a:off x="438150" y="12849225"/>
        <a:ext cx="8420100" cy="139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15</xdr:col>
      <xdr:colOff>409575</xdr:colOff>
      <xdr:row>50</xdr:row>
      <xdr:rowOff>47625</xdr:rowOff>
    </xdr:from>
    <xdr:ext cx="752475" cy="752475"/>
    <xdr:pic>
      <xdr:nvPicPr>
        <xdr:cNvPr id="14" name="Afbeelding 13" descr="Afbeelding met pijl&#10;&#10;Automatisch gegenereerde beschrijvi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8143875"/>
          <a:ext cx="752475" cy="7524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8</xdr:col>
      <xdr:colOff>180975</xdr:colOff>
      <xdr:row>13</xdr:row>
      <xdr:rowOff>19050</xdr:rowOff>
    </xdr:from>
    <xdr:to>
      <xdr:col>16</xdr:col>
      <xdr:colOff>371475</xdr:colOff>
      <xdr:row>31</xdr:row>
      <xdr:rowOff>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2124075"/>
          <a:ext cx="3857625" cy="2895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447675</xdr:colOff>
      <xdr:row>1</xdr:row>
      <xdr:rowOff>104775</xdr:rowOff>
    </xdr:from>
    <xdr:to>
      <xdr:col>23</xdr:col>
      <xdr:colOff>485775</xdr:colOff>
      <xdr:row>6</xdr:row>
      <xdr:rowOff>47625</xdr:rowOff>
    </xdr:to>
    <xdr:pic>
      <xdr:nvPicPr>
        <xdr:cNvPr id="5" name="Afbeelding 4" descr="Afbeelding met pijl&#10;&#10;Automatisch gegenereerde beschrijvi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266700"/>
          <a:ext cx="7524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390525</xdr:colOff>
      <xdr:row>1</xdr:row>
      <xdr:rowOff>85725</xdr:rowOff>
    </xdr:from>
    <xdr:ext cx="752475" cy="752475"/>
    <xdr:pic>
      <xdr:nvPicPr>
        <xdr:cNvPr id="3" name="Afbeelding 2" descr="Afbeelding met pijl&#10;&#10;Automatisch gegenereerde beschrijvi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247650"/>
          <a:ext cx="752475" cy="7524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F2E5E-4867-43C9-B4CB-7A06DD7CC76D}">
  <dimension ref="A1:R120"/>
  <sheetViews>
    <sheetView tabSelected="1" workbookViewId="0" topLeftCell="A1"/>
  </sheetViews>
  <sheetFormatPr defaultColWidth="9.140625" defaultRowHeight="12.75"/>
  <cols>
    <col min="1" max="1" width="1.421875" style="0" customWidth="1"/>
    <col min="2" max="2" width="5.28125" style="0" customWidth="1"/>
    <col min="3" max="3" width="4.28125" style="0" customWidth="1"/>
    <col min="4" max="4" width="10.7109375" style="0" customWidth="1"/>
    <col min="5" max="5" width="9.140625" style="0" customWidth="1"/>
    <col min="6" max="6" width="8.7109375" style="0" customWidth="1"/>
    <col min="7" max="7" width="25.57421875" style="0" customWidth="1"/>
    <col min="8" max="8" width="3.421875" style="0" customWidth="1"/>
    <col min="9" max="9" width="8.00390625" style="0" customWidth="1"/>
    <col min="10" max="10" width="5.7109375" style="0" customWidth="1"/>
    <col min="11" max="11" width="7.421875" style="0" customWidth="1"/>
    <col min="12" max="12" width="9.7109375" style="0" customWidth="1"/>
    <col min="13" max="13" width="3.00390625" style="0" customWidth="1"/>
    <col min="14" max="14" width="8.00390625" style="0" customWidth="1"/>
    <col min="15" max="15" width="5.7109375" style="0" customWidth="1"/>
    <col min="16" max="16" width="7.421875" style="0" customWidth="1"/>
    <col min="17" max="17" width="9.7109375" style="0" customWidth="1"/>
    <col min="18" max="18" width="3.00390625" style="0" customWidth="1"/>
    <col min="19" max="19" width="2.28125" style="0" customWidth="1"/>
  </cols>
  <sheetData>
    <row r="1" spans="1:18" s="6" customFormat="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6" customFormat="1" ht="12.75">
      <c r="A2" s="7"/>
      <c r="B2" s="64" t="s">
        <v>102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6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6" customFormat="1" ht="12.75">
      <c r="A4" s="7"/>
      <c r="B4" s="1" t="s">
        <v>1</v>
      </c>
      <c r="C4" s="1"/>
      <c r="D4" s="1"/>
      <c r="E4" s="1" t="s">
        <v>75</v>
      </c>
      <c r="F4" s="1"/>
      <c r="G4" s="1"/>
      <c r="H4" s="1"/>
      <c r="I4" s="2"/>
      <c r="J4" s="2"/>
      <c r="K4" s="2"/>
      <c r="L4" s="2"/>
      <c r="M4" s="2"/>
      <c r="N4" s="1" t="s">
        <v>78</v>
      </c>
      <c r="O4" s="2"/>
      <c r="P4" s="2"/>
      <c r="Q4" s="2"/>
      <c r="R4" s="2"/>
    </row>
    <row r="5" spans="1:18" s="6" customFormat="1" ht="12.75">
      <c r="A5" s="7"/>
      <c r="B5" s="1"/>
      <c r="C5" s="1"/>
      <c r="D5" s="1"/>
      <c r="E5" s="1" t="s">
        <v>5</v>
      </c>
      <c r="F5" s="1"/>
      <c r="G5" s="1"/>
      <c r="H5" s="1"/>
      <c r="I5" s="2"/>
      <c r="J5" s="2"/>
      <c r="K5" s="2"/>
      <c r="L5" s="2"/>
      <c r="M5" s="2"/>
      <c r="N5" s="1" t="s">
        <v>77</v>
      </c>
      <c r="O5" s="2"/>
      <c r="P5" s="2"/>
      <c r="Q5" s="2"/>
      <c r="R5" s="2"/>
    </row>
    <row r="6" spans="1:18" s="6" customFormat="1" ht="12.75">
      <c r="A6" s="7"/>
      <c r="B6" s="1" t="s">
        <v>2</v>
      </c>
      <c r="C6" s="1"/>
      <c r="D6" s="1"/>
      <c r="E6" s="1" t="s">
        <v>76</v>
      </c>
      <c r="F6" s="1"/>
      <c r="G6" s="1"/>
      <c r="H6" s="1"/>
      <c r="I6" s="2"/>
      <c r="J6" s="2"/>
      <c r="K6" s="2"/>
      <c r="L6" s="2"/>
      <c r="M6" s="2"/>
      <c r="N6" s="1" t="s">
        <v>79</v>
      </c>
      <c r="O6" s="2"/>
      <c r="P6" s="2"/>
      <c r="Q6" s="2"/>
      <c r="R6" s="2"/>
    </row>
    <row r="7" spans="1:18" s="6" customFormat="1" ht="12.75">
      <c r="A7" s="7"/>
      <c r="B7" s="1" t="s">
        <v>4</v>
      </c>
      <c r="C7" s="1"/>
      <c r="D7" s="1"/>
      <c r="E7" s="1" t="s">
        <v>63</v>
      </c>
      <c r="F7" s="1"/>
      <c r="G7" s="1"/>
      <c r="H7" s="1"/>
      <c r="I7" s="3"/>
      <c r="J7" s="2"/>
      <c r="K7" s="2"/>
      <c r="L7" s="2"/>
      <c r="M7" s="2"/>
      <c r="N7" s="1" t="s">
        <v>80</v>
      </c>
      <c r="O7" s="2"/>
      <c r="P7" s="2"/>
      <c r="Q7" s="2"/>
      <c r="R7" s="2"/>
    </row>
    <row r="8" spans="1:18" s="6" customFormat="1" ht="12.75">
      <c r="A8" s="7"/>
      <c r="B8" s="1" t="s">
        <v>0</v>
      </c>
      <c r="C8" s="1"/>
      <c r="D8" s="1"/>
      <c r="E8" s="4">
        <v>45078</v>
      </c>
      <c r="F8" s="1"/>
      <c r="G8" s="4"/>
      <c r="H8" s="4"/>
      <c r="I8" s="2"/>
      <c r="J8" s="2"/>
      <c r="K8" s="2"/>
      <c r="L8" s="2"/>
      <c r="M8" s="2"/>
      <c r="N8" s="1" t="s">
        <v>81</v>
      </c>
      <c r="O8" s="2"/>
      <c r="P8" s="2"/>
      <c r="Q8" s="2"/>
      <c r="R8" s="2"/>
    </row>
    <row r="9" spans="1:18" s="6" customFormat="1" ht="12.75">
      <c r="A9" s="7"/>
      <c r="B9" s="1"/>
      <c r="C9" s="1"/>
      <c r="D9" s="1"/>
      <c r="E9" s="1"/>
      <c r="F9" s="1"/>
      <c r="G9" s="5"/>
      <c r="H9" s="5"/>
      <c r="I9" s="2"/>
      <c r="J9" s="3"/>
      <c r="K9" s="3"/>
      <c r="L9" s="3"/>
      <c r="M9" s="3"/>
      <c r="N9" s="1"/>
      <c r="O9" s="2"/>
      <c r="P9" s="2"/>
      <c r="Q9" s="2"/>
      <c r="R9" s="2"/>
    </row>
    <row r="10" spans="1:18" s="6" customFormat="1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s="6" customFormat="1" ht="12.75">
      <c r="B11" s="9" t="s">
        <v>12</v>
      </c>
      <c r="C11" s="9"/>
      <c r="D11" s="9"/>
      <c r="E11" s="9"/>
      <c r="F11" s="9"/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s="6" customFormat="1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6" customFormat="1" ht="12.75">
      <c r="B13" s="12"/>
      <c r="C13" s="14" t="s">
        <v>74</v>
      </c>
      <c r="D13" s="14"/>
      <c r="E13" s="14"/>
      <c r="F13" s="14"/>
      <c r="G13" s="13"/>
      <c r="H13" s="12"/>
      <c r="I13" s="13"/>
      <c r="J13" s="14"/>
      <c r="K13" s="13"/>
      <c r="L13" s="13"/>
      <c r="M13" s="13"/>
      <c r="N13" s="13"/>
      <c r="O13" s="14"/>
      <c r="P13" s="13"/>
      <c r="Q13" s="13"/>
      <c r="R13" s="12"/>
    </row>
    <row r="14" spans="2:18" s="6" customFormat="1" ht="12.75">
      <c r="B14" s="12"/>
      <c r="C14" s="12" t="s">
        <v>21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2:18" s="6" customFormat="1" ht="12.75">
      <c r="B15" s="12"/>
      <c r="C15" s="12" t="s">
        <v>19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2:18" s="6" customFormat="1" ht="12.75">
      <c r="B16" s="12"/>
      <c r="C16" s="12" t="s">
        <v>15</v>
      </c>
      <c r="D16" s="12"/>
      <c r="E16" s="12" t="s">
        <v>17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s="6" customFormat="1" ht="12.75">
      <c r="B17" s="12"/>
      <c r="C17" s="12" t="s">
        <v>16</v>
      </c>
      <c r="D17" s="12"/>
      <c r="E17" s="12" t="s">
        <v>18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s="6" customFormat="1" ht="12.75">
      <c r="B18" s="12"/>
      <c r="C18" s="12" t="s">
        <v>87</v>
      </c>
      <c r="D18" s="12"/>
      <c r="E18" s="12" t="s">
        <v>88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s="6" customFormat="1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s="6" customFormat="1" ht="12.75">
      <c r="B20" s="12"/>
      <c r="C20" s="40" t="s">
        <v>67</v>
      </c>
      <c r="D20" s="40"/>
      <c r="E20" s="40"/>
      <c r="F20" s="40"/>
      <c r="G20" s="4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s="6" customFormat="1" ht="12.75">
      <c r="B21" s="12"/>
      <c r="C21" s="12" t="s">
        <v>68</v>
      </c>
      <c r="D21" s="12"/>
      <c r="E21" s="12"/>
      <c r="F21" s="46">
        <v>4000</v>
      </c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s="6" customFormat="1" ht="12.75">
      <c r="B22" s="12"/>
      <c r="C22" s="12" t="s">
        <v>69</v>
      </c>
      <c r="D22" s="12"/>
      <c r="E22" s="12"/>
      <c r="F22" s="46">
        <v>2800</v>
      </c>
      <c r="G22" s="12" t="s">
        <v>29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s="6" customFormat="1" ht="12.75">
      <c r="B23" s="12"/>
      <c r="C23" s="12" t="s">
        <v>70</v>
      </c>
      <c r="D23" s="12"/>
      <c r="E23" s="12"/>
      <c r="F23" s="47">
        <v>0.4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s="6" customFormat="1" ht="12.75">
      <c r="B24" s="12"/>
      <c r="C24" s="12" t="s">
        <v>71</v>
      </c>
      <c r="D24" s="12"/>
      <c r="E24" s="12"/>
      <c r="F24" s="48">
        <v>0.3</v>
      </c>
      <c r="G24" s="12" t="s">
        <v>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s="6" customFormat="1" ht="12.75">
      <c r="B25" s="12"/>
      <c r="C25" s="12" t="s">
        <v>72</v>
      </c>
      <c r="D25" s="12"/>
      <c r="E25" s="12"/>
      <c r="F25" s="48">
        <v>0.15</v>
      </c>
      <c r="G25" s="12" t="s">
        <v>73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s="6" customFormat="1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s="6" customFormat="1" ht="12.75">
      <c r="B27" s="12"/>
      <c r="C27" s="40" t="s">
        <v>59</v>
      </c>
      <c r="D27" s="40"/>
      <c r="E27" s="40"/>
      <c r="F27" s="40"/>
      <c r="G27" s="4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 s="6" customFormat="1" ht="12.75">
      <c r="B28" s="12"/>
      <c r="C28" s="35" t="s">
        <v>65</v>
      </c>
      <c r="D28" s="35"/>
      <c r="E28" s="35"/>
      <c r="F28" s="35" t="s">
        <v>66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 s="6" customFormat="1" ht="12.75">
      <c r="B29" s="12"/>
      <c r="C29" s="12" t="s">
        <v>52</v>
      </c>
      <c r="D29" s="12"/>
      <c r="E29" s="12" t="s">
        <v>53</v>
      </c>
      <c r="F29" s="45">
        <v>0.025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s="6" customFormat="1" ht="12.75">
      <c r="B30" s="12"/>
      <c r="C30" s="12"/>
      <c r="D30" s="12"/>
      <c r="E30" s="12" t="s">
        <v>54</v>
      </c>
      <c r="F30" s="45">
        <v>0.05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s="6" customFormat="1" ht="12.75">
      <c r="B31" s="12"/>
      <c r="C31" s="12" t="s">
        <v>55</v>
      </c>
      <c r="D31" s="12"/>
      <c r="E31" s="12"/>
      <c r="F31" s="45">
        <v>0.06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s="6" customFormat="1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s="6" customFormat="1" ht="12.75">
      <c r="B33" s="12"/>
      <c r="C33" s="14" t="s">
        <v>20</v>
      </c>
      <c r="D33" s="14"/>
      <c r="E33" s="14"/>
      <c r="F33" s="14"/>
      <c r="G33" s="13"/>
      <c r="H33" s="12"/>
      <c r="I33" s="13"/>
      <c r="J33" s="14" t="str">
        <f>$C$16</f>
        <v>Scenario 1</v>
      </c>
      <c r="K33" s="13"/>
      <c r="L33" s="13"/>
      <c r="M33" s="12"/>
      <c r="N33" s="13"/>
      <c r="O33" s="14" t="str">
        <f>$C$17</f>
        <v>Scenario 2</v>
      </c>
      <c r="P33" s="13"/>
      <c r="Q33" s="13"/>
      <c r="R33" s="12"/>
    </row>
    <row r="34" spans="2:18" s="6" customFormat="1" ht="12.75">
      <c r="B34" s="12"/>
      <c r="C34" s="26" t="s">
        <v>32</v>
      </c>
      <c r="D34" s="12" t="s">
        <v>36</v>
      </c>
      <c r="E34" s="12"/>
      <c r="F34" s="12"/>
      <c r="G34" s="12" t="s">
        <v>22</v>
      </c>
      <c r="H34" s="12"/>
      <c r="I34" s="23">
        <v>0</v>
      </c>
      <c r="J34" s="12" t="s">
        <v>23</v>
      </c>
      <c r="K34" s="15">
        <v>0</v>
      </c>
      <c r="L34" s="15">
        <f>I34*K34</f>
        <v>0</v>
      </c>
      <c r="M34" s="12"/>
      <c r="N34" s="23">
        <v>9</v>
      </c>
      <c r="O34" s="12" t="s">
        <v>23</v>
      </c>
      <c r="P34" s="15">
        <v>425</v>
      </c>
      <c r="Q34" s="15">
        <f>N34*P34</f>
        <v>3825</v>
      </c>
      <c r="R34" s="12"/>
    </row>
    <row r="35" spans="2:18" s="6" customFormat="1" ht="12.75">
      <c r="B35" s="12"/>
      <c r="C35" s="26" t="s">
        <v>33</v>
      </c>
      <c r="D35" s="12" t="s">
        <v>37</v>
      </c>
      <c r="E35" s="12"/>
      <c r="F35" s="12"/>
      <c r="G35" s="12" t="s">
        <v>24</v>
      </c>
      <c r="H35" s="12"/>
      <c r="I35" s="23">
        <v>0</v>
      </c>
      <c r="J35" s="12" t="s">
        <v>25</v>
      </c>
      <c r="K35" s="15">
        <v>0</v>
      </c>
      <c r="L35" s="15">
        <f aca="true" t="shared" si="0" ref="L35:L37">I35*K35</f>
        <v>0</v>
      </c>
      <c r="M35" s="12"/>
      <c r="N35" s="23">
        <v>1</v>
      </c>
      <c r="O35" s="12" t="s">
        <v>25</v>
      </c>
      <c r="P35" s="15">
        <v>250</v>
      </c>
      <c r="Q35" s="15">
        <f aca="true" t="shared" si="1" ref="Q35:Q37">N35*P35</f>
        <v>250</v>
      </c>
      <c r="R35" s="12"/>
    </row>
    <row r="36" spans="2:18" s="6" customFormat="1" ht="12.75">
      <c r="B36" s="12"/>
      <c r="C36" s="26" t="s">
        <v>34</v>
      </c>
      <c r="D36" s="12" t="s">
        <v>38</v>
      </c>
      <c r="E36" s="12"/>
      <c r="F36" s="12"/>
      <c r="G36" s="12" t="s">
        <v>30</v>
      </c>
      <c r="H36" s="12"/>
      <c r="I36" s="16">
        <v>0.05</v>
      </c>
      <c r="J36" s="12" t="s">
        <v>26</v>
      </c>
      <c r="K36" s="15">
        <f>L34</f>
        <v>0</v>
      </c>
      <c r="L36" s="15">
        <f t="shared" si="0"/>
        <v>0</v>
      </c>
      <c r="M36" s="12"/>
      <c r="N36" s="16">
        <v>0.05</v>
      </c>
      <c r="O36" s="12" t="s">
        <v>26</v>
      </c>
      <c r="P36" s="15">
        <f>Q34</f>
        <v>3825</v>
      </c>
      <c r="Q36" s="15">
        <f t="shared" si="1"/>
        <v>191.25</v>
      </c>
      <c r="R36" s="12"/>
    </row>
    <row r="37" spans="2:18" s="6" customFormat="1" ht="12.75">
      <c r="B37" s="12"/>
      <c r="C37" s="26" t="s">
        <v>35</v>
      </c>
      <c r="D37" s="12" t="s">
        <v>39</v>
      </c>
      <c r="E37" s="12"/>
      <c r="F37" s="12"/>
      <c r="G37" s="12" t="s">
        <v>27</v>
      </c>
      <c r="H37" s="12"/>
      <c r="I37" s="16">
        <v>0</v>
      </c>
      <c r="J37" s="12" t="s">
        <v>26</v>
      </c>
      <c r="K37" s="15">
        <f>SUM(L34:L36)</f>
        <v>0</v>
      </c>
      <c r="L37" s="15">
        <f t="shared" si="0"/>
        <v>0</v>
      </c>
      <c r="M37" s="12"/>
      <c r="N37" s="16">
        <v>0</v>
      </c>
      <c r="O37" s="12" t="s">
        <v>26</v>
      </c>
      <c r="P37" s="15">
        <f>SUM(Q34:Q36)</f>
        <v>4266.25</v>
      </c>
      <c r="Q37" s="15">
        <f t="shared" si="1"/>
        <v>0</v>
      </c>
      <c r="R37" s="12"/>
    </row>
    <row r="38" spans="2:18" s="6" customFormat="1" ht="12.75">
      <c r="B38" s="12"/>
      <c r="C38" s="24" t="s">
        <v>28</v>
      </c>
      <c r="D38" s="24" t="s">
        <v>28</v>
      </c>
      <c r="E38" s="24"/>
      <c r="F38" s="24"/>
      <c r="G38" s="24"/>
      <c r="H38" s="12"/>
      <c r="I38" s="25"/>
      <c r="J38" s="24"/>
      <c r="K38" s="21"/>
      <c r="L38" s="21">
        <f>SUM(L34:L37)</f>
        <v>0</v>
      </c>
      <c r="M38" s="12"/>
      <c r="N38" s="24" t="s">
        <v>28</v>
      </c>
      <c r="O38" s="24"/>
      <c r="P38" s="25"/>
      <c r="Q38" s="21">
        <f>SUM(Q34:Q37)</f>
        <v>4266.25</v>
      </c>
      <c r="R38" s="12"/>
    </row>
    <row r="39" spans="2:18" s="6" customFormat="1" ht="12.75">
      <c r="B39" s="12"/>
      <c r="C39" s="12"/>
      <c r="D39" s="12"/>
      <c r="E39" s="12"/>
      <c r="F39" s="12"/>
      <c r="G39" s="12"/>
      <c r="H39" s="12"/>
      <c r="I39" s="23"/>
      <c r="J39" s="12"/>
      <c r="K39" s="15"/>
      <c r="L39" s="15"/>
      <c r="M39" s="12"/>
      <c r="N39" s="12"/>
      <c r="O39" s="12"/>
      <c r="P39" s="12"/>
      <c r="Q39" s="12"/>
      <c r="R39" s="12"/>
    </row>
    <row r="40" spans="2:18" s="6" customFormat="1" ht="12.75">
      <c r="B40" s="12"/>
      <c r="C40" s="14" t="s">
        <v>31</v>
      </c>
      <c r="D40" s="14"/>
      <c r="E40" s="14"/>
      <c r="F40" s="14"/>
      <c r="G40" s="13" t="s">
        <v>64</v>
      </c>
      <c r="H40" s="12"/>
      <c r="I40" s="13"/>
      <c r="J40" s="14" t="str">
        <f>$C$16</f>
        <v>Scenario 1</v>
      </c>
      <c r="K40" s="13"/>
      <c r="L40" s="13"/>
      <c r="M40" s="12"/>
      <c r="N40" s="13"/>
      <c r="O40" s="14" t="str">
        <f>$C$17</f>
        <v>Scenario 2</v>
      </c>
      <c r="P40" s="13"/>
      <c r="Q40" s="13"/>
      <c r="R40" s="12"/>
    </row>
    <row r="41" spans="2:18" s="6" customFormat="1" ht="12.75">
      <c r="B41" s="12"/>
      <c r="C41" s="26" t="s">
        <v>40</v>
      </c>
      <c r="D41" s="12" t="s">
        <v>41</v>
      </c>
      <c r="E41" s="12"/>
      <c r="F41" s="12"/>
      <c r="G41" s="12" t="s">
        <v>42</v>
      </c>
      <c r="H41" s="12"/>
      <c r="I41" s="23">
        <v>0</v>
      </c>
      <c r="J41" s="12" t="s">
        <v>23</v>
      </c>
      <c r="K41" s="15">
        <v>0</v>
      </c>
      <c r="L41" s="15">
        <f>I41*K41</f>
        <v>0</v>
      </c>
      <c r="M41" s="12"/>
      <c r="N41" s="23">
        <v>1</v>
      </c>
      <c r="O41" s="12" t="s">
        <v>23</v>
      </c>
      <c r="P41" s="15">
        <v>968</v>
      </c>
      <c r="Q41" s="15">
        <f>N41*P41</f>
        <v>968</v>
      </c>
      <c r="R41" s="12"/>
    </row>
    <row r="42" spans="2:18" s="6" customFormat="1" ht="12.75">
      <c r="B42" s="12"/>
      <c r="C42" s="26" t="s">
        <v>43</v>
      </c>
      <c r="D42" s="12" t="s">
        <v>44</v>
      </c>
      <c r="E42" s="12"/>
      <c r="F42" s="12"/>
      <c r="G42" s="12" t="s">
        <v>45</v>
      </c>
      <c r="H42" s="12"/>
      <c r="I42" s="28">
        <f>$F$21</f>
        <v>4000</v>
      </c>
      <c r="J42" s="12" t="s">
        <v>29</v>
      </c>
      <c r="K42" s="27"/>
      <c r="L42" s="15"/>
      <c r="M42" s="12"/>
      <c r="N42" s="28">
        <f>$F$21</f>
        <v>4000</v>
      </c>
      <c r="O42" s="12" t="s">
        <v>29</v>
      </c>
      <c r="P42" s="27"/>
      <c r="Q42" s="15"/>
      <c r="R42" s="12"/>
    </row>
    <row r="43" spans="2:18" s="6" customFormat="1" ht="12.75">
      <c r="B43" s="12"/>
      <c r="C43" s="26"/>
      <c r="D43" s="12"/>
      <c r="E43" s="12"/>
      <c r="F43" s="12"/>
      <c r="G43" s="12" t="s">
        <v>46</v>
      </c>
      <c r="H43" s="12"/>
      <c r="I43" s="28">
        <v>0</v>
      </c>
      <c r="J43" s="12" t="s">
        <v>29</v>
      </c>
      <c r="K43" s="27"/>
      <c r="L43" s="15"/>
      <c r="M43" s="12"/>
      <c r="N43" s="28">
        <f>F22</f>
        <v>2800</v>
      </c>
      <c r="O43" s="12" t="s">
        <v>29</v>
      </c>
      <c r="P43" s="27"/>
      <c r="Q43" s="15"/>
      <c r="R43" s="12"/>
    </row>
    <row r="44" spans="2:18" s="6" customFormat="1" ht="12.75">
      <c r="B44" s="12"/>
      <c r="C44" s="26"/>
      <c r="D44" s="12"/>
      <c r="E44" s="12"/>
      <c r="F44" s="12"/>
      <c r="G44" s="12" t="s">
        <v>47</v>
      </c>
      <c r="H44" s="12"/>
      <c r="I44" s="28">
        <v>0</v>
      </c>
      <c r="J44" s="12" t="s">
        <v>29</v>
      </c>
      <c r="K44" s="27"/>
      <c r="L44" s="15"/>
      <c r="M44" s="12"/>
      <c r="N44" s="28">
        <f>N43*F23</f>
        <v>1120</v>
      </c>
      <c r="O44" s="12" t="s">
        <v>29</v>
      </c>
      <c r="P44" s="27"/>
      <c r="Q44" s="12"/>
      <c r="R44" s="12"/>
    </row>
    <row r="45" spans="2:18" s="6" customFormat="1" ht="12.75">
      <c r="B45" s="12"/>
      <c r="C45" s="26"/>
      <c r="D45" s="12"/>
      <c r="E45" s="12"/>
      <c r="F45" s="12"/>
      <c r="G45" s="29" t="s">
        <v>49</v>
      </c>
      <c r="H45" s="12"/>
      <c r="I45" s="30">
        <f>I43-I44</f>
        <v>0</v>
      </c>
      <c r="J45" s="29" t="s">
        <v>29</v>
      </c>
      <c r="K45" s="31">
        <f>$F$25</f>
        <v>0.15</v>
      </c>
      <c r="L45" s="32">
        <f>I45*K45</f>
        <v>0</v>
      </c>
      <c r="M45" s="12"/>
      <c r="N45" s="30">
        <f>N43-N44</f>
        <v>1680</v>
      </c>
      <c r="O45" s="29" t="s">
        <v>29</v>
      </c>
      <c r="P45" s="31">
        <f>$F$25</f>
        <v>0.15</v>
      </c>
      <c r="Q45" s="32">
        <f>N45*P45</f>
        <v>252</v>
      </c>
      <c r="R45" s="12"/>
    </row>
    <row r="46" spans="2:18" s="6" customFormat="1" ht="12.75">
      <c r="B46" s="12"/>
      <c r="C46" s="26"/>
      <c r="D46" s="12"/>
      <c r="E46" s="12"/>
      <c r="F46" s="12"/>
      <c r="G46" s="12" t="s">
        <v>50</v>
      </c>
      <c r="H46" s="12"/>
      <c r="I46" s="28">
        <f>I42-I44</f>
        <v>4000</v>
      </c>
      <c r="J46" s="12" t="s">
        <v>29</v>
      </c>
      <c r="K46" s="33">
        <f>$F$24</f>
        <v>0.3</v>
      </c>
      <c r="L46" s="34">
        <f>I46*K46</f>
        <v>1200</v>
      </c>
      <c r="M46" s="35"/>
      <c r="N46" s="36">
        <f>N42-N44</f>
        <v>2880</v>
      </c>
      <c r="O46" s="35" t="s">
        <v>29</v>
      </c>
      <c r="P46" s="33">
        <f>$F$24</f>
        <v>0.3</v>
      </c>
      <c r="Q46" s="34">
        <f>N46*P46</f>
        <v>864</v>
      </c>
      <c r="R46" s="12"/>
    </row>
    <row r="47" spans="2:18" s="6" customFormat="1" ht="12.75">
      <c r="B47" s="12"/>
      <c r="C47" s="26"/>
      <c r="D47" s="12"/>
      <c r="E47" s="12"/>
      <c r="F47" s="12"/>
      <c r="G47" s="29" t="s">
        <v>51</v>
      </c>
      <c r="H47" s="12"/>
      <c r="I47" s="30">
        <v>1</v>
      </c>
      <c r="J47" s="29" t="s">
        <v>25</v>
      </c>
      <c r="K47" s="31"/>
      <c r="L47" s="32">
        <f>L46-L45</f>
        <v>1200</v>
      </c>
      <c r="M47" s="12"/>
      <c r="N47" s="30">
        <v>1</v>
      </c>
      <c r="O47" s="29" t="s">
        <v>25</v>
      </c>
      <c r="P47" s="31"/>
      <c r="Q47" s="32">
        <f>Q46-Q45</f>
        <v>612</v>
      </c>
      <c r="R47" s="12"/>
    </row>
    <row r="48" spans="2:18" s="6" customFormat="1" ht="12.75">
      <c r="B48" s="12"/>
      <c r="C48" s="26"/>
      <c r="D48" s="12"/>
      <c r="E48" s="12"/>
      <c r="F48" s="12"/>
      <c r="G48" s="12"/>
      <c r="H48" s="12"/>
      <c r="I48" s="28"/>
      <c r="J48" s="12"/>
      <c r="K48" s="27"/>
      <c r="L48" s="15"/>
      <c r="M48" s="12"/>
      <c r="N48" s="28"/>
      <c r="O48" s="12"/>
      <c r="P48" s="27"/>
      <c r="Q48" s="12"/>
      <c r="R48" s="12"/>
    </row>
    <row r="50" spans="1:18" s="6" customFormat="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6" customFormat="1" ht="12.75">
      <c r="A51" s="7"/>
      <c r="B51" s="1" t="s">
        <v>1</v>
      </c>
      <c r="C51" s="1"/>
      <c r="D51" s="1"/>
      <c r="E51" s="1" t="s">
        <v>75</v>
      </c>
      <c r="F51" s="1"/>
      <c r="G51" s="1"/>
      <c r="H51" s="1"/>
      <c r="I51" s="2"/>
      <c r="J51" s="2"/>
      <c r="K51" s="2"/>
      <c r="L51" s="2"/>
      <c r="M51" s="2"/>
      <c r="N51" s="1" t="s">
        <v>78</v>
      </c>
      <c r="O51" s="2"/>
      <c r="P51" s="2"/>
      <c r="Q51" s="2"/>
      <c r="R51" s="2"/>
    </row>
    <row r="52" spans="1:18" s="6" customFormat="1" ht="12.75">
      <c r="A52" s="7"/>
      <c r="B52" s="1"/>
      <c r="C52" s="1"/>
      <c r="D52" s="1"/>
      <c r="E52" s="1" t="s">
        <v>5</v>
      </c>
      <c r="F52" s="1"/>
      <c r="G52" s="1"/>
      <c r="H52" s="1"/>
      <c r="I52" s="2"/>
      <c r="J52" s="2"/>
      <c r="K52" s="2"/>
      <c r="L52" s="2"/>
      <c r="M52" s="2"/>
      <c r="N52" s="1" t="s">
        <v>77</v>
      </c>
      <c r="O52" s="2"/>
      <c r="P52" s="2"/>
      <c r="Q52" s="2"/>
      <c r="R52" s="2"/>
    </row>
    <row r="53" spans="1:18" s="6" customFormat="1" ht="12.75">
      <c r="A53" s="7"/>
      <c r="B53" s="1" t="s">
        <v>2</v>
      </c>
      <c r="C53" s="1"/>
      <c r="D53" s="1"/>
      <c r="E53" s="1" t="s">
        <v>76</v>
      </c>
      <c r="F53" s="1"/>
      <c r="G53" s="1"/>
      <c r="H53" s="1"/>
      <c r="I53" s="2"/>
      <c r="J53" s="2"/>
      <c r="K53" s="2"/>
      <c r="L53" s="2"/>
      <c r="M53" s="2"/>
      <c r="N53" s="1" t="s">
        <v>79</v>
      </c>
      <c r="O53" s="2"/>
      <c r="P53" s="2"/>
      <c r="Q53" s="2"/>
      <c r="R53" s="2"/>
    </row>
    <row r="54" spans="1:18" s="6" customFormat="1" ht="12.75">
      <c r="A54" s="7"/>
      <c r="B54" s="1" t="s">
        <v>4</v>
      </c>
      <c r="C54" s="1"/>
      <c r="D54" s="1"/>
      <c r="E54" s="1" t="s">
        <v>63</v>
      </c>
      <c r="F54" s="1"/>
      <c r="G54" s="1"/>
      <c r="H54" s="1"/>
      <c r="I54" s="3"/>
      <c r="J54" s="2"/>
      <c r="K54" s="2"/>
      <c r="L54" s="2"/>
      <c r="M54" s="2"/>
      <c r="N54" s="1" t="s">
        <v>80</v>
      </c>
      <c r="O54" s="2"/>
      <c r="P54" s="2"/>
      <c r="Q54" s="2"/>
      <c r="R54" s="2"/>
    </row>
    <row r="55" spans="1:18" s="6" customFormat="1" ht="12.75">
      <c r="A55" s="7"/>
      <c r="B55" s="1" t="s">
        <v>0</v>
      </c>
      <c r="C55" s="1"/>
      <c r="D55" s="1"/>
      <c r="E55" s="4">
        <f>$E$8</f>
        <v>45078</v>
      </c>
      <c r="F55" s="1"/>
      <c r="G55" s="4"/>
      <c r="H55" s="4"/>
      <c r="I55" s="2"/>
      <c r="J55" s="2"/>
      <c r="K55" s="2"/>
      <c r="L55" s="2"/>
      <c r="M55" s="2"/>
      <c r="N55" s="1" t="s">
        <v>81</v>
      </c>
      <c r="O55" s="2"/>
      <c r="P55" s="2"/>
      <c r="Q55" s="2"/>
      <c r="R55" s="2"/>
    </row>
    <row r="56" spans="1:18" s="6" customFormat="1" ht="12.75">
      <c r="A56" s="7"/>
      <c r="B56" s="1"/>
      <c r="C56" s="1"/>
      <c r="D56" s="1"/>
      <c r="E56" s="1"/>
      <c r="F56" s="1"/>
      <c r="G56" s="5"/>
      <c r="H56" s="5"/>
      <c r="I56" s="2"/>
      <c r="J56" s="3"/>
      <c r="K56" s="3"/>
      <c r="L56" s="3"/>
      <c r="M56" s="3"/>
      <c r="N56" s="1"/>
      <c r="O56" s="2"/>
      <c r="P56" s="2"/>
      <c r="Q56" s="2"/>
      <c r="R56" s="2"/>
    </row>
    <row r="57" spans="1:18" s="6" customFormat="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2:18" s="6" customFormat="1" ht="12.75">
      <c r="B58" s="9" t="s">
        <v>14</v>
      </c>
      <c r="C58" s="9"/>
      <c r="D58" s="9"/>
      <c r="E58" s="9"/>
      <c r="F58" s="9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2:18" s="6" customFormat="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s="6" customFormat="1" ht="12.75">
      <c r="B60" s="12"/>
      <c r="C60" s="14" t="s">
        <v>82</v>
      </c>
      <c r="D60" s="14"/>
      <c r="E60" s="14"/>
      <c r="F60" s="14"/>
      <c r="G60" s="13" t="s">
        <v>64</v>
      </c>
      <c r="H60" s="12"/>
      <c r="I60" s="13"/>
      <c r="J60" s="14" t="str">
        <f>$C$16</f>
        <v>Scenario 1</v>
      </c>
      <c r="K60" s="13"/>
      <c r="L60" s="13"/>
      <c r="M60" s="12"/>
      <c r="N60" s="13"/>
      <c r="O60" s="14" t="str">
        <f>$C$17</f>
        <v>Scenario 2</v>
      </c>
      <c r="P60" s="13"/>
      <c r="Q60" s="13"/>
      <c r="R60" s="12"/>
    </row>
    <row r="61" spans="2:18" s="6" customFormat="1" ht="12.75">
      <c r="B61" s="12"/>
      <c r="C61" s="26"/>
      <c r="D61" s="12"/>
      <c r="E61" s="12"/>
      <c r="F61" s="12"/>
      <c r="G61" s="12" t="s">
        <v>20</v>
      </c>
      <c r="H61" s="12"/>
      <c r="I61" s="28"/>
      <c r="J61" s="12"/>
      <c r="K61" s="27"/>
      <c r="L61" s="15">
        <f>Zonnepanelen2!E14</f>
        <v>0</v>
      </c>
      <c r="M61" s="12"/>
      <c r="N61" s="28"/>
      <c r="O61" s="12"/>
      <c r="P61" s="27"/>
      <c r="Q61" s="15">
        <f>Zonnepanelen2!E53</f>
        <v>4266.25</v>
      </c>
      <c r="R61" s="12"/>
    </row>
    <row r="62" spans="2:18" s="6" customFormat="1" ht="12.75">
      <c r="B62" s="12"/>
      <c r="C62" s="26"/>
      <c r="D62" s="12"/>
      <c r="E62" s="12"/>
      <c r="F62" s="12"/>
      <c r="G62" s="12" t="s">
        <v>41</v>
      </c>
      <c r="H62" s="12"/>
      <c r="I62" s="28"/>
      <c r="J62" s="12"/>
      <c r="K62" s="27"/>
      <c r="L62" s="15">
        <f>Zonnepanelen2!E15</f>
        <v>0</v>
      </c>
      <c r="M62" s="12"/>
      <c r="N62" s="28"/>
      <c r="O62" s="12"/>
      <c r="P62" s="27"/>
      <c r="Q62" s="15">
        <f>Zonnepanelen2!E54</f>
        <v>669.0727752884911</v>
      </c>
      <c r="R62" s="12"/>
    </row>
    <row r="63" spans="2:18" s="6" customFormat="1" ht="12.75">
      <c r="B63" s="12"/>
      <c r="C63" s="26"/>
      <c r="D63" s="12"/>
      <c r="E63" s="12"/>
      <c r="F63" s="12"/>
      <c r="G63" s="12" t="s">
        <v>58</v>
      </c>
      <c r="H63" s="12"/>
      <c r="I63" s="28"/>
      <c r="J63" s="12"/>
      <c r="K63" s="27"/>
      <c r="L63" s="15">
        <f>Zonnepanelen2!E16</f>
        <v>21966.07052663606</v>
      </c>
      <c r="M63" s="12"/>
      <c r="N63" s="28"/>
      <c r="O63" s="12"/>
      <c r="P63" s="27"/>
      <c r="Q63" s="15">
        <f>Zonnepanelen2!E55</f>
        <v>11202.695968584392</v>
      </c>
      <c r="R63" s="12"/>
    </row>
    <row r="64" spans="2:18" s="6" customFormat="1" ht="12.75">
      <c r="B64" s="12"/>
      <c r="C64" s="30"/>
      <c r="D64" s="30"/>
      <c r="E64" s="30"/>
      <c r="F64" s="30"/>
      <c r="G64" s="30" t="s">
        <v>28</v>
      </c>
      <c r="H64" s="12"/>
      <c r="I64" s="30"/>
      <c r="J64" s="29"/>
      <c r="K64" s="31"/>
      <c r="L64" s="39">
        <f>SUM(L61:L63)</f>
        <v>21966.07052663606</v>
      </c>
      <c r="M64" s="12"/>
      <c r="N64" s="30"/>
      <c r="O64" s="29"/>
      <c r="P64" s="31"/>
      <c r="Q64" s="39">
        <f>SUM(Q61:Q63)</f>
        <v>16138.018743872883</v>
      </c>
      <c r="R64" s="12"/>
    </row>
    <row r="65" spans="2:18" s="6" customFormat="1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2:18" s="6" customFormat="1" ht="12.75">
      <c r="B66" s="12"/>
      <c r="C66" s="12" t="s">
        <v>84</v>
      </c>
      <c r="D66" s="12"/>
      <c r="E66" s="12"/>
      <c r="F66" s="12"/>
      <c r="G66" s="12"/>
      <c r="H66" s="12"/>
      <c r="I66" s="12"/>
      <c r="J66" s="12"/>
      <c r="K66" s="12"/>
      <c r="L66" s="15">
        <f>Zonnepanelen2!$E$43/12</f>
        <v>100</v>
      </c>
      <c r="M66" s="12"/>
      <c r="N66" s="12"/>
      <c r="O66" s="12"/>
      <c r="P66" s="12"/>
      <c r="Q66" s="15">
        <f>Zonnepanelen2!$E$82/12</f>
        <v>51</v>
      </c>
      <c r="R66" s="12"/>
    </row>
    <row r="67" spans="2:18" s="6" customFormat="1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2:18" s="6" customFormat="1" ht="12.75">
      <c r="B68" s="12"/>
      <c r="C68" s="14" t="s">
        <v>83</v>
      </c>
      <c r="D68" s="14"/>
      <c r="E68" s="14"/>
      <c r="F68" s="14" t="s">
        <v>85</v>
      </c>
      <c r="G68" s="13"/>
      <c r="H68" s="13"/>
      <c r="I68" s="13"/>
      <c r="J68" s="14"/>
      <c r="K68" s="13"/>
      <c r="L68" s="13"/>
      <c r="M68" s="13"/>
      <c r="N68" s="13"/>
      <c r="O68" s="14"/>
      <c r="P68" s="13"/>
      <c r="Q68" s="13"/>
      <c r="R68" s="12"/>
    </row>
    <row r="69" spans="2:18" s="6" customFormat="1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2:18" s="6" customFormat="1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2:18" s="6" customFormat="1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2:18" s="6" customFormat="1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2:18" s="6" customFormat="1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2:18" s="6" customFormat="1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2:18" s="6" customFormat="1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2:18" s="6" customFormat="1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2:18" s="6" customFormat="1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2:18" s="6" customFormat="1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2:18" s="6" customFormat="1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2:18" s="6" customFormat="1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2:18" s="6" customFormat="1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2:18" s="6" customFormat="1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2:18" s="6" customFormat="1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2:18" s="6" customFormat="1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2:18" s="6" customFormat="1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2:18" s="6" customFormat="1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2:18" s="6" customFormat="1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2:18" s="6" customFormat="1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2:18" s="6" customFormat="1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2:18" s="6" customFormat="1" ht="12.75">
      <c r="B90" s="12"/>
      <c r="C90" s="14" t="s">
        <v>83</v>
      </c>
      <c r="D90" s="14"/>
      <c r="E90" s="14"/>
      <c r="F90" s="14" t="s">
        <v>86</v>
      </c>
      <c r="G90" s="13"/>
      <c r="H90" s="13"/>
      <c r="I90" s="13"/>
      <c r="J90" s="14"/>
      <c r="K90" s="13"/>
      <c r="L90" s="13"/>
      <c r="M90" s="13"/>
      <c r="N90" s="13"/>
      <c r="O90" s="14"/>
      <c r="P90" s="13"/>
      <c r="Q90" s="13"/>
      <c r="R90" s="12"/>
    </row>
    <row r="91" spans="2:18" s="6" customFormat="1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2:18" s="6" customFormat="1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2:18" s="6" customFormat="1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2:18" s="6" customFormat="1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2:18" s="6" customFormat="1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2:18" s="6" customFormat="1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2:18" s="6" customFormat="1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2:18" s="6" customFormat="1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8" s="6" customFormat="1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2:18" s="6" customFormat="1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2:18" s="6" customFormat="1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2:18" s="6" customFormat="1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8" s="6" customFormat="1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2:18" s="6" customFormat="1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 s="6" customFormat="1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2:18" s="6" customFormat="1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8" s="6" customFormat="1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2:18" s="6" customFormat="1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2:18" s="6" customFormat="1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2:18" s="6" customFormat="1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2:18" s="6" customFormat="1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2:18" s="6" customFormat="1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2:18" s="6" customFormat="1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2:18" s="6" customFormat="1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2:18" s="6" customFormat="1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2:18" s="6" customFormat="1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2:18" ht="12.75">
      <c r="B117" s="88" t="s">
        <v>123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2:18" ht="12.75">
      <c r="B118" s="88" t="s">
        <v>120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2:18" ht="12.75">
      <c r="B119" s="88" t="s">
        <v>121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2:18" ht="12.75">
      <c r="B120" s="88" t="s">
        <v>122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</sheetData>
  <printOptions/>
  <pageMargins left="0.7" right="0.7" top="0.75" bottom="0.75" header="0.3" footer="0.3"/>
  <pageSetup horizontalDpi="600" verticalDpi="600" orientation="portrait" paperSize="9" scale="64" r:id="rId2"/>
  <rowBreaks count="1" manualBreakCount="1">
    <brk id="4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0B88-8C17-4DCE-ABD2-7F43F82A6F3A}">
  <dimension ref="A1:X106"/>
  <sheetViews>
    <sheetView workbookViewId="0" topLeftCell="A1"/>
  </sheetViews>
  <sheetFormatPr defaultColWidth="9.140625" defaultRowHeight="12.75"/>
  <cols>
    <col min="1" max="1" width="1.421875" style="0" customWidth="1"/>
    <col min="2" max="2" width="5.28125" style="0" customWidth="1"/>
    <col min="3" max="3" width="12.28125" style="0" customWidth="1"/>
    <col min="4" max="24" width="10.7109375" style="0" customWidth="1"/>
  </cols>
  <sheetData>
    <row r="1" spans="1:24" s="6" customFormat="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6" customFormat="1" ht="12.75">
      <c r="A2" s="7"/>
      <c r="B2" s="1" t="s">
        <v>1</v>
      </c>
      <c r="C2" s="1"/>
      <c r="D2" s="1" t="s">
        <v>75</v>
      </c>
      <c r="E2" s="2"/>
      <c r="F2" s="2"/>
      <c r="G2" s="1" t="s">
        <v>103</v>
      </c>
      <c r="H2" s="1" t="s">
        <v>104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</row>
    <row r="3" spans="1:24" s="6" customFormat="1" ht="12.75">
      <c r="A3" s="7"/>
      <c r="B3" s="1"/>
      <c r="C3" s="1"/>
      <c r="D3" s="1" t="s">
        <v>5</v>
      </c>
      <c r="E3" s="2"/>
      <c r="F3" s="2"/>
      <c r="G3" s="1"/>
      <c r="H3" s="1" t="s">
        <v>105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</row>
    <row r="4" spans="1:24" s="6" customFormat="1" ht="12.75">
      <c r="A4" s="7"/>
      <c r="B4" s="1" t="s">
        <v>2</v>
      </c>
      <c r="C4" s="1"/>
      <c r="D4" s="1" t="s">
        <v>76</v>
      </c>
      <c r="E4" s="2"/>
      <c r="F4" s="2"/>
      <c r="G4" s="1"/>
      <c r="H4" s="1" t="s">
        <v>106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</row>
    <row r="5" spans="1:24" s="6" customFormat="1" ht="12.75">
      <c r="A5" s="7"/>
      <c r="B5" s="1" t="s">
        <v>4</v>
      </c>
      <c r="C5" s="1"/>
      <c r="D5" s="1" t="s">
        <v>63</v>
      </c>
      <c r="E5" s="3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</row>
    <row r="6" spans="1:24" s="6" customFormat="1" ht="12.75">
      <c r="A6" s="7"/>
      <c r="B6" s="1" t="s">
        <v>0</v>
      </c>
      <c r="C6" s="1"/>
      <c r="D6" s="4">
        <f>Zonnepanelen1!$E$8</f>
        <v>45078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7" spans="1:24" s="6" customFormat="1" ht="12.75">
      <c r="A7" s="7"/>
      <c r="B7" s="1"/>
      <c r="C7" s="1"/>
      <c r="D7" s="5"/>
      <c r="E7" s="2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</row>
    <row r="8" spans="1:24" s="6" customFormat="1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s="6" customFormat="1" ht="12.75">
      <c r="B9" s="9" t="s">
        <v>13</v>
      </c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s="6" customFormat="1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2:24" s="6" customFormat="1" ht="16.5" thickBot="1">
      <c r="B11" s="12"/>
      <c r="C11" s="42" t="str">
        <f>Zonnepanelen1!$C$16</f>
        <v>Scenario 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s="6" customFormat="1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24" s="6" customFormat="1" ht="12.75">
      <c r="B13" s="12"/>
      <c r="C13" s="14" t="s">
        <v>56</v>
      </c>
      <c r="D13" s="13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2:24" s="6" customFormat="1" ht="12.75">
      <c r="B14" s="12"/>
      <c r="C14" s="12" t="str">
        <f>C19</f>
        <v>Investering</v>
      </c>
      <c r="D14" s="12" t="s">
        <v>57</v>
      </c>
      <c r="E14" s="15">
        <f>D27</f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2:24" s="6" customFormat="1" ht="12.75">
      <c r="B15" s="12"/>
      <c r="C15" s="12" t="str">
        <f>C29</f>
        <v>Onderhoud</v>
      </c>
      <c r="D15" s="12" t="s">
        <v>57</v>
      </c>
      <c r="E15" s="15">
        <f>D37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2:24" s="6" customFormat="1" ht="12.75">
      <c r="B16" s="12"/>
      <c r="C16" s="12" t="str">
        <f>C39</f>
        <v>E- rekening</v>
      </c>
      <c r="D16" s="12" t="s">
        <v>57</v>
      </c>
      <c r="E16" s="15">
        <f>D47</f>
        <v>21966.07052663606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2:24" s="6" customFormat="1" ht="12.75">
      <c r="B17" s="12"/>
      <c r="C17" s="29"/>
      <c r="D17" s="29"/>
      <c r="E17" s="32">
        <f>SUM(E14:E16)</f>
        <v>21966.07052663606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2:24" s="6" customFormat="1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s="6" customFormat="1" ht="12.75">
      <c r="B19" s="12"/>
      <c r="C19" s="14" t="s">
        <v>20</v>
      </c>
      <c r="D19" s="20" t="s">
        <v>11</v>
      </c>
      <c r="E19" s="13">
        <v>1</v>
      </c>
      <c r="F19" s="13">
        <f>E19+1</f>
        <v>2</v>
      </c>
      <c r="G19" s="13">
        <f aca="true" t="shared" si="0" ref="G19">F19+1</f>
        <v>3</v>
      </c>
      <c r="H19" s="13">
        <f aca="true" t="shared" si="1" ref="H19">G19+1</f>
        <v>4</v>
      </c>
      <c r="I19" s="13">
        <f aca="true" t="shared" si="2" ref="I19">H19+1</f>
        <v>5</v>
      </c>
      <c r="J19" s="13">
        <f aca="true" t="shared" si="3" ref="J19">I19+1</f>
        <v>6</v>
      </c>
      <c r="K19" s="13">
        <f aca="true" t="shared" si="4" ref="K19">J19+1</f>
        <v>7</v>
      </c>
      <c r="L19" s="13">
        <f aca="true" t="shared" si="5" ref="L19">K19+1</f>
        <v>8</v>
      </c>
      <c r="M19" s="13">
        <f aca="true" t="shared" si="6" ref="M19">L19+1</f>
        <v>9</v>
      </c>
      <c r="N19" s="13">
        <f aca="true" t="shared" si="7" ref="N19">M19+1</f>
        <v>10</v>
      </c>
      <c r="O19" s="13">
        <f aca="true" t="shared" si="8" ref="O19">N19+1</f>
        <v>11</v>
      </c>
      <c r="P19" s="13">
        <f aca="true" t="shared" si="9" ref="P19">O19+1</f>
        <v>12</v>
      </c>
      <c r="Q19" s="13">
        <f aca="true" t="shared" si="10" ref="Q19">P19+1</f>
        <v>13</v>
      </c>
      <c r="R19" s="13">
        <f aca="true" t="shared" si="11" ref="R19">Q19+1</f>
        <v>14</v>
      </c>
      <c r="S19" s="13">
        <f aca="true" t="shared" si="12" ref="S19">R19+1</f>
        <v>15</v>
      </c>
      <c r="T19" s="13">
        <f aca="true" t="shared" si="13" ref="T19">S19+1</f>
        <v>16</v>
      </c>
      <c r="U19" s="13">
        <f aca="true" t="shared" si="14" ref="U19">T19+1</f>
        <v>17</v>
      </c>
      <c r="V19" s="13">
        <f aca="true" t="shared" si="15" ref="V19">U19+1</f>
        <v>18</v>
      </c>
      <c r="W19" s="13">
        <f aca="true" t="shared" si="16" ref="W19">V19+1</f>
        <v>19</v>
      </c>
      <c r="X19" s="13">
        <f aca="true" t="shared" si="17" ref="X19">W19+1</f>
        <v>20</v>
      </c>
    </row>
    <row r="20" spans="2:24" s="6" customFormat="1" ht="12.75">
      <c r="B20" s="12"/>
      <c r="C20" s="12" t="s">
        <v>6</v>
      </c>
      <c r="D20" s="12"/>
      <c r="E20" s="15">
        <f>Zonnepanelen1!L38</f>
        <v>0</v>
      </c>
      <c r="F20" s="15">
        <f>E20</f>
        <v>0</v>
      </c>
      <c r="G20" s="15">
        <f aca="true" t="shared" si="18" ref="G20">F20</f>
        <v>0</v>
      </c>
      <c r="H20" s="15">
        <f aca="true" t="shared" si="19" ref="H20:H21">G20</f>
        <v>0</v>
      </c>
      <c r="I20" s="15">
        <f aca="true" t="shared" si="20" ref="I20:I21">H20</f>
        <v>0</v>
      </c>
      <c r="J20" s="15">
        <f aca="true" t="shared" si="21" ref="J20:J21">I20</f>
        <v>0</v>
      </c>
      <c r="K20" s="15">
        <f aca="true" t="shared" si="22" ref="K20:K21">J20</f>
        <v>0</v>
      </c>
      <c r="L20" s="15">
        <f aca="true" t="shared" si="23" ref="L20:L21">K20</f>
        <v>0</v>
      </c>
      <c r="M20" s="15">
        <f aca="true" t="shared" si="24" ref="M20:M21">L20</f>
        <v>0</v>
      </c>
      <c r="N20" s="15">
        <f aca="true" t="shared" si="25" ref="N20:N21">M20</f>
        <v>0</v>
      </c>
      <c r="O20" s="15">
        <f aca="true" t="shared" si="26" ref="O20:O21">N20</f>
        <v>0</v>
      </c>
      <c r="P20" s="15">
        <f aca="true" t="shared" si="27" ref="P20:P21">O20</f>
        <v>0</v>
      </c>
      <c r="Q20" s="15">
        <f aca="true" t="shared" si="28" ref="Q20:Q21">P20</f>
        <v>0</v>
      </c>
      <c r="R20" s="15">
        <f aca="true" t="shared" si="29" ref="R20:R21">Q20</f>
        <v>0</v>
      </c>
      <c r="S20" s="15">
        <f aca="true" t="shared" si="30" ref="S20:S21">R20</f>
        <v>0</v>
      </c>
      <c r="T20" s="15">
        <f aca="true" t="shared" si="31" ref="T20:T21">S20</f>
        <v>0</v>
      </c>
      <c r="U20" s="15">
        <f aca="true" t="shared" si="32" ref="U20:U21">T20</f>
        <v>0</v>
      </c>
      <c r="V20" s="15">
        <f aca="true" t="shared" si="33" ref="V20:V21">U20</f>
        <v>0</v>
      </c>
      <c r="W20" s="15">
        <f aca="true" t="shared" si="34" ref="W20:W21">V20</f>
        <v>0</v>
      </c>
      <c r="X20" s="15">
        <f aca="true" t="shared" si="35" ref="X20:X21">W20</f>
        <v>0</v>
      </c>
    </row>
    <row r="21" spans="2:24" s="6" customFormat="1" ht="12.75">
      <c r="B21" s="12"/>
      <c r="C21" s="12" t="s">
        <v>7</v>
      </c>
      <c r="D21" s="16">
        <f>Zonnepanelen1!$F$29</f>
        <v>0.025</v>
      </c>
      <c r="E21" s="16"/>
      <c r="F21" s="16">
        <f>D21</f>
        <v>0.025</v>
      </c>
      <c r="G21" s="16">
        <f>F21</f>
        <v>0.025</v>
      </c>
      <c r="H21" s="16">
        <f t="shared" si="19"/>
        <v>0.025</v>
      </c>
      <c r="I21" s="16">
        <f t="shared" si="20"/>
        <v>0.025</v>
      </c>
      <c r="J21" s="16">
        <f t="shared" si="21"/>
        <v>0.025</v>
      </c>
      <c r="K21" s="16">
        <f t="shared" si="22"/>
        <v>0.025</v>
      </c>
      <c r="L21" s="16">
        <f t="shared" si="23"/>
        <v>0.025</v>
      </c>
      <c r="M21" s="16">
        <f t="shared" si="24"/>
        <v>0.025</v>
      </c>
      <c r="N21" s="16">
        <f t="shared" si="25"/>
        <v>0.025</v>
      </c>
      <c r="O21" s="16">
        <f t="shared" si="26"/>
        <v>0.025</v>
      </c>
      <c r="P21" s="16">
        <f t="shared" si="27"/>
        <v>0.025</v>
      </c>
      <c r="Q21" s="16">
        <f t="shared" si="28"/>
        <v>0.025</v>
      </c>
      <c r="R21" s="16">
        <f t="shared" si="29"/>
        <v>0.025</v>
      </c>
      <c r="S21" s="16">
        <f t="shared" si="30"/>
        <v>0.025</v>
      </c>
      <c r="T21" s="16">
        <f t="shared" si="31"/>
        <v>0.025</v>
      </c>
      <c r="U21" s="16">
        <f t="shared" si="32"/>
        <v>0.025</v>
      </c>
      <c r="V21" s="16">
        <f t="shared" si="33"/>
        <v>0.025</v>
      </c>
      <c r="W21" s="16">
        <f t="shared" si="34"/>
        <v>0.025</v>
      </c>
      <c r="X21" s="16">
        <f t="shared" si="35"/>
        <v>0.025</v>
      </c>
    </row>
    <row r="22" spans="2:24" s="6" customFormat="1" ht="12.75">
      <c r="B22" s="12"/>
      <c r="C22" s="12" t="s">
        <v>3</v>
      </c>
      <c r="D22" s="17"/>
      <c r="E22" s="17">
        <v>1</v>
      </c>
      <c r="F22" s="17">
        <f>E22*(1+F21)</f>
        <v>1.025</v>
      </c>
      <c r="G22" s="17">
        <f aca="true" t="shared" si="36" ref="G22">F22*(1+G21)</f>
        <v>1.050625</v>
      </c>
      <c r="H22" s="17">
        <f aca="true" t="shared" si="37" ref="H22">G22*(1+H21)</f>
        <v>1.0768906249999999</v>
      </c>
      <c r="I22" s="17">
        <f aca="true" t="shared" si="38" ref="I22">H22*(1+I21)</f>
        <v>1.1038128906249998</v>
      </c>
      <c r="J22" s="17">
        <f aca="true" t="shared" si="39" ref="J22">I22*(1+J21)</f>
        <v>1.1314082128906247</v>
      </c>
      <c r="K22" s="17">
        <f aca="true" t="shared" si="40" ref="K22">J22*(1+K21)</f>
        <v>1.1596934182128902</v>
      </c>
      <c r="L22" s="17">
        <f aca="true" t="shared" si="41" ref="L22">K22*(1+L21)</f>
        <v>1.1886857536682123</v>
      </c>
      <c r="M22" s="17">
        <f aca="true" t="shared" si="42" ref="M22">L22*(1+M21)</f>
        <v>1.2184028975099175</v>
      </c>
      <c r="N22" s="17">
        <f aca="true" t="shared" si="43" ref="N22">M22*(1+N21)</f>
        <v>1.2488629699476652</v>
      </c>
      <c r="O22" s="17">
        <f aca="true" t="shared" si="44" ref="O22">N22*(1+O21)</f>
        <v>1.2800845441963566</v>
      </c>
      <c r="P22" s="17">
        <f aca="true" t="shared" si="45" ref="P22">O22*(1+P21)</f>
        <v>1.3120866578012655</v>
      </c>
      <c r="Q22" s="17">
        <f aca="true" t="shared" si="46" ref="Q22">P22*(1+Q21)</f>
        <v>1.344888824246297</v>
      </c>
      <c r="R22" s="17">
        <f aca="true" t="shared" si="47" ref="R22">Q22*(1+R21)</f>
        <v>1.3785110448524545</v>
      </c>
      <c r="S22" s="17">
        <f aca="true" t="shared" si="48" ref="S22">R22*(1+S21)</f>
        <v>1.4129738209737657</v>
      </c>
      <c r="T22" s="17">
        <f aca="true" t="shared" si="49" ref="T22">S22*(1+T21)</f>
        <v>1.4482981664981096</v>
      </c>
      <c r="U22" s="17">
        <f aca="true" t="shared" si="50" ref="U22">T22*(1+U21)</f>
        <v>1.4845056206605622</v>
      </c>
      <c r="V22" s="17">
        <f aca="true" t="shared" si="51" ref="V22">U22*(1+V21)</f>
        <v>1.521618261177076</v>
      </c>
      <c r="W22" s="17">
        <f aca="true" t="shared" si="52" ref="W22">V22*(1+W21)</f>
        <v>1.5596587177065029</v>
      </c>
      <c r="X22" s="17">
        <f aca="true" t="shared" si="53" ref="X22">W22*(1+X21)</f>
        <v>1.5986501856491653</v>
      </c>
    </row>
    <row r="23" spans="2:24" s="6" customFormat="1" ht="12.75">
      <c r="B23" s="12"/>
      <c r="C23" s="18" t="s">
        <v>8</v>
      </c>
      <c r="D23" s="18"/>
      <c r="E23" s="19">
        <f>E20*E22</f>
        <v>0</v>
      </c>
      <c r="F23" s="19">
        <f>F22*F20</f>
        <v>0</v>
      </c>
      <c r="G23" s="19">
        <f aca="true" t="shared" si="54" ref="G23:X23">G22*G20</f>
        <v>0</v>
      </c>
      <c r="H23" s="19">
        <f t="shared" si="54"/>
        <v>0</v>
      </c>
      <c r="I23" s="19">
        <f t="shared" si="54"/>
        <v>0</v>
      </c>
      <c r="J23" s="19">
        <f t="shared" si="54"/>
        <v>0</v>
      </c>
      <c r="K23" s="19">
        <f t="shared" si="54"/>
        <v>0</v>
      </c>
      <c r="L23" s="19">
        <f t="shared" si="54"/>
        <v>0</v>
      </c>
      <c r="M23" s="19">
        <f t="shared" si="54"/>
        <v>0</v>
      </c>
      <c r="N23" s="19">
        <f t="shared" si="54"/>
        <v>0</v>
      </c>
      <c r="O23" s="19">
        <f t="shared" si="54"/>
        <v>0</v>
      </c>
      <c r="P23" s="19">
        <f t="shared" si="54"/>
        <v>0</v>
      </c>
      <c r="Q23" s="19">
        <f t="shared" si="54"/>
        <v>0</v>
      </c>
      <c r="R23" s="19">
        <f t="shared" si="54"/>
        <v>0</v>
      </c>
      <c r="S23" s="19">
        <f t="shared" si="54"/>
        <v>0</v>
      </c>
      <c r="T23" s="19">
        <f t="shared" si="54"/>
        <v>0</v>
      </c>
      <c r="U23" s="19">
        <f t="shared" si="54"/>
        <v>0</v>
      </c>
      <c r="V23" s="19">
        <f t="shared" si="54"/>
        <v>0</v>
      </c>
      <c r="W23" s="19">
        <f t="shared" si="54"/>
        <v>0</v>
      </c>
      <c r="X23" s="19">
        <f t="shared" si="54"/>
        <v>0</v>
      </c>
    </row>
    <row r="24" spans="2:24" s="6" customFormat="1" ht="12.75">
      <c r="B24" s="12"/>
      <c r="C24" s="37" t="s">
        <v>48</v>
      </c>
      <c r="D24" s="37"/>
      <c r="E24" s="44">
        <f>E23</f>
        <v>0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2:24" s="6" customFormat="1" ht="12.75">
      <c r="B25" s="12"/>
      <c r="C25" s="12" t="s">
        <v>9</v>
      </c>
      <c r="D25" s="16">
        <f>Zonnepanelen1!$F$31</f>
        <v>0.06</v>
      </c>
      <c r="E25" s="16"/>
      <c r="F25" s="16">
        <f>D25</f>
        <v>0.06</v>
      </c>
      <c r="G25" s="16">
        <f aca="true" t="shared" si="55" ref="G25">F25</f>
        <v>0.06</v>
      </c>
      <c r="H25" s="16">
        <f aca="true" t="shared" si="56" ref="H25">G25</f>
        <v>0.06</v>
      </c>
      <c r="I25" s="16">
        <f aca="true" t="shared" si="57" ref="I25">H25</f>
        <v>0.06</v>
      </c>
      <c r="J25" s="16">
        <f aca="true" t="shared" si="58" ref="J25">I25</f>
        <v>0.06</v>
      </c>
      <c r="K25" s="16">
        <f aca="true" t="shared" si="59" ref="K25">J25</f>
        <v>0.06</v>
      </c>
      <c r="L25" s="16">
        <f aca="true" t="shared" si="60" ref="L25">K25</f>
        <v>0.06</v>
      </c>
      <c r="M25" s="16">
        <f aca="true" t="shared" si="61" ref="M25">L25</f>
        <v>0.06</v>
      </c>
      <c r="N25" s="16">
        <f aca="true" t="shared" si="62" ref="N25">M25</f>
        <v>0.06</v>
      </c>
      <c r="O25" s="16">
        <f aca="true" t="shared" si="63" ref="O25">N25</f>
        <v>0.06</v>
      </c>
      <c r="P25" s="16">
        <f aca="true" t="shared" si="64" ref="P25">O25</f>
        <v>0.06</v>
      </c>
      <c r="Q25" s="16">
        <f aca="true" t="shared" si="65" ref="Q25">P25</f>
        <v>0.06</v>
      </c>
      <c r="R25" s="16">
        <f aca="true" t="shared" si="66" ref="R25">Q25</f>
        <v>0.06</v>
      </c>
      <c r="S25" s="16">
        <f aca="true" t="shared" si="67" ref="S25">R25</f>
        <v>0.06</v>
      </c>
      <c r="T25" s="16">
        <f aca="true" t="shared" si="68" ref="T25">S25</f>
        <v>0.06</v>
      </c>
      <c r="U25" s="16">
        <f aca="true" t="shared" si="69" ref="U25">T25</f>
        <v>0.06</v>
      </c>
      <c r="V25" s="16">
        <f aca="true" t="shared" si="70" ref="V25">U25</f>
        <v>0.06</v>
      </c>
      <c r="W25" s="16">
        <f aca="true" t="shared" si="71" ref="W25">V25</f>
        <v>0.06</v>
      </c>
      <c r="X25" s="16">
        <f aca="true" t="shared" si="72" ref="X25">W25</f>
        <v>0.06</v>
      </c>
    </row>
    <row r="26" spans="2:24" s="6" customFormat="1" ht="12.75">
      <c r="B26" s="12"/>
      <c r="C26" s="12" t="s">
        <v>3</v>
      </c>
      <c r="D26" s="17"/>
      <c r="E26" s="17">
        <v>1</v>
      </c>
      <c r="F26" s="17">
        <f>E26*(1+F25)</f>
        <v>1.06</v>
      </c>
      <c r="G26" s="17">
        <f aca="true" t="shared" si="73" ref="G26">F26*(1+G25)</f>
        <v>1.1236000000000002</v>
      </c>
      <c r="H26" s="17">
        <f aca="true" t="shared" si="74" ref="H26">G26*(1+H25)</f>
        <v>1.1910160000000003</v>
      </c>
      <c r="I26" s="17">
        <f aca="true" t="shared" si="75" ref="I26">H26*(1+I25)</f>
        <v>1.2624769600000003</v>
      </c>
      <c r="J26" s="17">
        <f aca="true" t="shared" si="76" ref="J26">I26*(1+J25)</f>
        <v>1.3382255776000005</v>
      </c>
      <c r="K26" s="17">
        <f aca="true" t="shared" si="77" ref="K26">J26*(1+K25)</f>
        <v>1.4185191122560006</v>
      </c>
      <c r="L26" s="17">
        <f aca="true" t="shared" si="78" ref="L26">K26*(1+L25)</f>
        <v>1.5036302589913606</v>
      </c>
      <c r="M26" s="17">
        <f aca="true" t="shared" si="79" ref="M26">L26*(1+M25)</f>
        <v>1.5938480745308423</v>
      </c>
      <c r="N26" s="17">
        <f aca="true" t="shared" si="80" ref="N26">M26*(1+N25)</f>
        <v>1.6894789590026928</v>
      </c>
      <c r="O26" s="17">
        <f aca="true" t="shared" si="81" ref="O26">N26*(1+O25)</f>
        <v>1.7908476965428546</v>
      </c>
      <c r="P26" s="17">
        <f aca="true" t="shared" si="82" ref="P26">O26*(1+P25)</f>
        <v>1.898298558335426</v>
      </c>
      <c r="Q26" s="17">
        <f aca="true" t="shared" si="83" ref="Q26">P26*(1+Q25)</f>
        <v>2.0121964718355514</v>
      </c>
      <c r="R26" s="17">
        <f aca="true" t="shared" si="84" ref="R26">Q26*(1+R25)</f>
        <v>2.1329282601456847</v>
      </c>
      <c r="S26" s="17">
        <f aca="true" t="shared" si="85" ref="S26">R26*(1+S25)</f>
        <v>2.2609039557544257</v>
      </c>
      <c r="T26" s="17">
        <f aca="true" t="shared" si="86" ref="T26">S26*(1+T25)</f>
        <v>2.3965581930996915</v>
      </c>
      <c r="U26" s="17">
        <f aca="true" t="shared" si="87" ref="U26">T26*(1+U25)</f>
        <v>2.5403516846856733</v>
      </c>
      <c r="V26" s="17">
        <f aca="true" t="shared" si="88" ref="V26">U26*(1+V25)</f>
        <v>2.692772785766814</v>
      </c>
      <c r="W26" s="17">
        <f aca="true" t="shared" si="89" ref="W26">V26*(1+W25)</f>
        <v>2.854339152912823</v>
      </c>
      <c r="X26" s="17">
        <f aca="true" t="shared" si="90" ref="X26">W26*(1+X25)</f>
        <v>3.0255995020875925</v>
      </c>
    </row>
    <row r="27" spans="2:24" s="6" customFormat="1" ht="12.75">
      <c r="B27" s="12"/>
      <c r="C27" s="18" t="s">
        <v>10</v>
      </c>
      <c r="D27" s="22">
        <f>SUM(E27:X27)</f>
        <v>0</v>
      </c>
      <c r="E27" s="19">
        <f>E24/E26</f>
        <v>0</v>
      </c>
      <c r="F27" s="19">
        <f aca="true" t="shared" si="91" ref="F27">F24/F26</f>
        <v>0</v>
      </c>
      <c r="G27" s="19">
        <f aca="true" t="shared" si="92" ref="G27">G24/G26</f>
        <v>0</v>
      </c>
      <c r="H27" s="19">
        <f aca="true" t="shared" si="93" ref="H27">H24/H26</f>
        <v>0</v>
      </c>
      <c r="I27" s="19">
        <f aca="true" t="shared" si="94" ref="I27">I24/I26</f>
        <v>0</v>
      </c>
      <c r="J27" s="19">
        <f aca="true" t="shared" si="95" ref="J27">J24/J26</f>
        <v>0</v>
      </c>
      <c r="K27" s="19">
        <f aca="true" t="shared" si="96" ref="K27">K24/K26</f>
        <v>0</v>
      </c>
      <c r="L27" s="19">
        <f aca="true" t="shared" si="97" ref="L27">L24/L26</f>
        <v>0</v>
      </c>
      <c r="M27" s="19">
        <f aca="true" t="shared" si="98" ref="M27">M24/M26</f>
        <v>0</v>
      </c>
      <c r="N27" s="19">
        <f aca="true" t="shared" si="99" ref="N27">N24/N26</f>
        <v>0</v>
      </c>
      <c r="O27" s="19">
        <f aca="true" t="shared" si="100" ref="O27">O24/O26</f>
        <v>0</v>
      </c>
      <c r="P27" s="19">
        <f aca="true" t="shared" si="101" ref="P27">P24/P26</f>
        <v>0</v>
      </c>
      <c r="Q27" s="19">
        <f aca="true" t="shared" si="102" ref="Q27">Q24/Q26</f>
        <v>0</v>
      </c>
      <c r="R27" s="19">
        <f aca="true" t="shared" si="103" ref="R27">R24/R26</f>
        <v>0</v>
      </c>
      <c r="S27" s="19">
        <f aca="true" t="shared" si="104" ref="S27">S24/S26</f>
        <v>0</v>
      </c>
      <c r="T27" s="19">
        <f aca="true" t="shared" si="105" ref="T27">T24/T26</f>
        <v>0</v>
      </c>
      <c r="U27" s="19">
        <f aca="true" t="shared" si="106" ref="U27">U24/U26</f>
        <v>0</v>
      </c>
      <c r="V27" s="19">
        <f aca="true" t="shared" si="107" ref="V27">V24/V26</f>
        <v>0</v>
      </c>
      <c r="W27" s="19">
        <f aca="true" t="shared" si="108" ref="W27">W24/W26</f>
        <v>0</v>
      </c>
      <c r="X27" s="19">
        <f aca="true" t="shared" si="109" ref="X27">X24/X26</f>
        <v>0</v>
      </c>
    </row>
    <row r="28" spans="2:24" s="6" customFormat="1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24" s="6" customFormat="1" ht="12.75">
      <c r="B29" s="12"/>
      <c r="C29" s="14" t="s">
        <v>41</v>
      </c>
      <c r="D29" s="20" t="s">
        <v>11</v>
      </c>
      <c r="E29" s="13">
        <v>1</v>
      </c>
      <c r="F29" s="13">
        <f>E29+1</f>
        <v>2</v>
      </c>
      <c r="G29" s="13">
        <f aca="true" t="shared" si="110" ref="G29">F29+1</f>
        <v>3</v>
      </c>
      <c r="H29" s="13">
        <f aca="true" t="shared" si="111" ref="H29">G29+1</f>
        <v>4</v>
      </c>
      <c r="I29" s="13">
        <f aca="true" t="shared" si="112" ref="I29">H29+1</f>
        <v>5</v>
      </c>
      <c r="J29" s="13">
        <f aca="true" t="shared" si="113" ref="J29">I29+1</f>
        <v>6</v>
      </c>
      <c r="K29" s="13">
        <f aca="true" t="shared" si="114" ref="K29">J29+1</f>
        <v>7</v>
      </c>
      <c r="L29" s="13">
        <f aca="true" t="shared" si="115" ref="L29">K29+1</f>
        <v>8</v>
      </c>
      <c r="M29" s="13">
        <f aca="true" t="shared" si="116" ref="M29">L29+1</f>
        <v>9</v>
      </c>
      <c r="N29" s="13">
        <f aca="true" t="shared" si="117" ref="N29">M29+1</f>
        <v>10</v>
      </c>
      <c r="O29" s="13">
        <f aca="true" t="shared" si="118" ref="O29">N29+1</f>
        <v>11</v>
      </c>
      <c r="P29" s="13">
        <f aca="true" t="shared" si="119" ref="P29">O29+1</f>
        <v>12</v>
      </c>
      <c r="Q29" s="13">
        <f aca="true" t="shared" si="120" ref="Q29">P29+1</f>
        <v>13</v>
      </c>
      <c r="R29" s="13">
        <f aca="true" t="shared" si="121" ref="R29">Q29+1</f>
        <v>14</v>
      </c>
      <c r="S29" s="13">
        <f aca="true" t="shared" si="122" ref="S29">R29+1</f>
        <v>15</v>
      </c>
      <c r="T29" s="13">
        <f aca="true" t="shared" si="123" ref="T29">S29+1</f>
        <v>16</v>
      </c>
      <c r="U29" s="13">
        <f aca="true" t="shared" si="124" ref="U29">T29+1</f>
        <v>17</v>
      </c>
      <c r="V29" s="13">
        <f aca="true" t="shared" si="125" ref="V29">U29+1</f>
        <v>18</v>
      </c>
      <c r="W29" s="13">
        <f aca="true" t="shared" si="126" ref="W29">V29+1</f>
        <v>19</v>
      </c>
      <c r="X29" s="13">
        <f aca="true" t="shared" si="127" ref="X29">W29+1</f>
        <v>20</v>
      </c>
    </row>
    <row r="30" spans="2:24" s="6" customFormat="1" ht="12.75">
      <c r="B30" s="12"/>
      <c r="C30" s="12" t="s">
        <v>6</v>
      </c>
      <c r="D30" s="12"/>
      <c r="E30" s="15">
        <f>Zonnepanelen1!L41</f>
        <v>0</v>
      </c>
      <c r="F30" s="15">
        <f>E30</f>
        <v>0</v>
      </c>
      <c r="G30" s="15">
        <f aca="true" t="shared" si="128" ref="G30">F30</f>
        <v>0</v>
      </c>
      <c r="H30" s="15">
        <f aca="true" t="shared" si="129" ref="H30:H31">G30</f>
        <v>0</v>
      </c>
      <c r="I30" s="15">
        <f aca="true" t="shared" si="130" ref="I30:I31">H30</f>
        <v>0</v>
      </c>
      <c r="J30" s="15">
        <f aca="true" t="shared" si="131" ref="J30:J31">I30</f>
        <v>0</v>
      </c>
      <c r="K30" s="15">
        <f aca="true" t="shared" si="132" ref="K30:K31">J30</f>
        <v>0</v>
      </c>
      <c r="L30" s="15">
        <f aca="true" t="shared" si="133" ref="L30:L31">K30</f>
        <v>0</v>
      </c>
      <c r="M30" s="15">
        <f aca="true" t="shared" si="134" ref="M30:M31">L30</f>
        <v>0</v>
      </c>
      <c r="N30" s="15">
        <f aca="true" t="shared" si="135" ref="N30:N31">M30</f>
        <v>0</v>
      </c>
      <c r="O30" s="15">
        <f aca="true" t="shared" si="136" ref="O30:O31">N30</f>
        <v>0</v>
      </c>
      <c r="P30" s="15">
        <f aca="true" t="shared" si="137" ref="P30:P31">O30</f>
        <v>0</v>
      </c>
      <c r="Q30" s="15">
        <f aca="true" t="shared" si="138" ref="Q30:Q31">P30</f>
        <v>0</v>
      </c>
      <c r="R30" s="15">
        <f aca="true" t="shared" si="139" ref="R30:R31">Q30</f>
        <v>0</v>
      </c>
      <c r="S30" s="15">
        <f aca="true" t="shared" si="140" ref="S30:S31">R30</f>
        <v>0</v>
      </c>
      <c r="T30" s="15">
        <f aca="true" t="shared" si="141" ref="T30:T31">S30</f>
        <v>0</v>
      </c>
      <c r="U30" s="15">
        <f aca="true" t="shared" si="142" ref="U30:U31">T30</f>
        <v>0</v>
      </c>
      <c r="V30" s="15">
        <f aca="true" t="shared" si="143" ref="V30:V31">U30</f>
        <v>0</v>
      </c>
      <c r="W30" s="15">
        <f aca="true" t="shared" si="144" ref="W30:W31">V30</f>
        <v>0</v>
      </c>
      <c r="X30" s="15">
        <f aca="true" t="shared" si="145" ref="X30:X31">W30</f>
        <v>0</v>
      </c>
    </row>
    <row r="31" spans="2:24" s="6" customFormat="1" ht="12.75">
      <c r="B31" s="12"/>
      <c r="C31" s="12" t="s">
        <v>7</v>
      </c>
      <c r="D31" s="16">
        <f>Zonnepanelen1!$F$29</f>
        <v>0.025</v>
      </c>
      <c r="E31" s="16"/>
      <c r="F31" s="16">
        <f>D31</f>
        <v>0.025</v>
      </c>
      <c r="G31" s="16">
        <f>F31</f>
        <v>0.025</v>
      </c>
      <c r="H31" s="16">
        <f t="shared" si="129"/>
        <v>0.025</v>
      </c>
      <c r="I31" s="16">
        <f t="shared" si="130"/>
        <v>0.025</v>
      </c>
      <c r="J31" s="16">
        <f t="shared" si="131"/>
        <v>0.025</v>
      </c>
      <c r="K31" s="16">
        <f t="shared" si="132"/>
        <v>0.025</v>
      </c>
      <c r="L31" s="16">
        <f t="shared" si="133"/>
        <v>0.025</v>
      </c>
      <c r="M31" s="16">
        <f t="shared" si="134"/>
        <v>0.025</v>
      </c>
      <c r="N31" s="16">
        <f t="shared" si="135"/>
        <v>0.025</v>
      </c>
      <c r="O31" s="16">
        <f t="shared" si="136"/>
        <v>0.025</v>
      </c>
      <c r="P31" s="16">
        <f t="shared" si="137"/>
        <v>0.025</v>
      </c>
      <c r="Q31" s="16">
        <f t="shared" si="138"/>
        <v>0.025</v>
      </c>
      <c r="R31" s="16">
        <f t="shared" si="139"/>
        <v>0.025</v>
      </c>
      <c r="S31" s="16">
        <f t="shared" si="140"/>
        <v>0.025</v>
      </c>
      <c r="T31" s="16">
        <f t="shared" si="141"/>
        <v>0.025</v>
      </c>
      <c r="U31" s="16">
        <f t="shared" si="142"/>
        <v>0.025</v>
      </c>
      <c r="V31" s="16">
        <f t="shared" si="143"/>
        <v>0.025</v>
      </c>
      <c r="W31" s="16">
        <f t="shared" si="144"/>
        <v>0.025</v>
      </c>
      <c r="X31" s="16">
        <f t="shared" si="145"/>
        <v>0.025</v>
      </c>
    </row>
    <row r="32" spans="2:24" s="6" customFormat="1" ht="12.75">
      <c r="B32" s="12"/>
      <c r="C32" s="12" t="s">
        <v>3</v>
      </c>
      <c r="D32" s="17"/>
      <c r="E32" s="17">
        <v>1</v>
      </c>
      <c r="F32" s="17">
        <f>E32*(1+F31)</f>
        <v>1.025</v>
      </c>
      <c r="G32" s="17">
        <f aca="true" t="shared" si="146" ref="G32">F32*(1+G31)</f>
        <v>1.050625</v>
      </c>
      <c r="H32" s="17">
        <f aca="true" t="shared" si="147" ref="H32">G32*(1+H31)</f>
        <v>1.0768906249999999</v>
      </c>
      <c r="I32" s="17">
        <f aca="true" t="shared" si="148" ref="I32">H32*(1+I31)</f>
        <v>1.1038128906249998</v>
      </c>
      <c r="J32" s="17">
        <f aca="true" t="shared" si="149" ref="J32">I32*(1+J31)</f>
        <v>1.1314082128906247</v>
      </c>
      <c r="K32" s="17">
        <f aca="true" t="shared" si="150" ref="K32">J32*(1+K31)</f>
        <v>1.1596934182128902</v>
      </c>
      <c r="L32" s="17">
        <f aca="true" t="shared" si="151" ref="L32">K32*(1+L31)</f>
        <v>1.1886857536682123</v>
      </c>
      <c r="M32" s="17">
        <f aca="true" t="shared" si="152" ref="M32">L32*(1+M31)</f>
        <v>1.2184028975099175</v>
      </c>
      <c r="N32" s="17">
        <f aca="true" t="shared" si="153" ref="N32">M32*(1+N31)</f>
        <v>1.2488629699476652</v>
      </c>
      <c r="O32" s="17">
        <f aca="true" t="shared" si="154" ref="O32">N32*(1+O31)</f>
        <v>1.2800845441963566</v>
      </c>
      <c r="P32" s="17">
        <f aca="true" t="shared" si="155" ref="P32">O32*(1+P31)</f>
        <v>1.3120866578012655</v>
      </c>
      <c r="Q32" s="17">
        <f aca="true" t="shared" si="156" ref="Q32">P32*(1+Q31)</f>
        <v>1.344888824246297</v>
      </c>
      <c r="R32" s="17">
        <f aca="true" t="shared" si="157" ref="R32">Q32*(1+R31)</f>
        <v>1.3785110448524545</v>
      </c>
      <c r="S32" s="17">
        <f aca="true" t="shared" si="158" ref="S32">R32*(1+S31)</f>
        <v>1.4129738209737657</v>
      </c>
      <c r="T32" s="17">
        <f aca="true" t="shared" si="159" ref="T32">S32*(1+T31)</f>
        <v>1.4482981664981096</v>
      </c>
      <c r="U32" s="17">
        <f aca="true" t="shared" si="160" ref="U32">T32*(1+U31)</f>
        <v>1.4845056206605622</v>
      </c>
      <c r="V32" s="17">
        <f aca="true" t="shared" si="161" ref="V32">U32*(1+V31)</f>
        <v>1.521618261177076</v>
      </c>
      <c r="W32" s="17">
        <f aca="true" t="shared" si="162" ref="W32">V32*(1+W31)</f>
        <v>1.5596587177065029</v>
      </c>
      <c r="X32" s="17">
        <f aca="true" t="shared" si="163" ref="X32">W32*(1+X31)</f>
        <v>1.5986501856491653</v>
      </c>
    </row>
    <row r="33" spans="2:24" s="6" customFormat="1" ht="12.75">
      <c r="B33" s="12"/>
      <c r="C33" s="18" t="s">
        <v>8</v>
      </c>
      <c r="D33" s="18"/>
      <c r="E33" s="19">
        <f>E30*E32</f>
        <v>0</v>
      </c>
      <c r="F33" s="19">
        <f>F32*F30</f>
        <v>0</v>
      </c>
      <c r="G33" s="19">
        <f aca="true" t="shared" si="164" ref="G33:X33">G32*G30</f>
        <v>0</v>
      </c>
      <c r="H33" s="19">
        <f t="shared" si="164"/>
        <v>0</v>
      </c>
      <c r="I33" s="19">
        <f t="shared" si="164"/>
        <v>0</v>
      </c>
      <c r="J33" s="19">
        <f t="shared" si="164"/>
        <v>0</v>
      </c>
      <c r="K33" s="19">
        <f t="shared" si="164"/>
        <v>0</v>
      </c>
      <c r="L33" s="19">
        <f t="shared" si="164"/>
        <v>0</v>
      </c>
      <c r="M33" s="19">
        <f t="shared" si="164"/>
        <v>0</v>
      </c>
      <c r="N33" s="19">
        <f t="shared" si="164"/>
        <v>0</v>
      </c>
      <c r="O33" s="19">
        <f t="shared" si="164"/>
        <v>0</v>
      </c>
      <c r="P33" s="19">
        <f t="shared" si="164"/>
        <v>0</v>
      </c>
      <c r="Q33" s="19">
        <f t="shared" si="164"/>
        <v>0</v>
      </c>
      <c r="R33" s="19">
        <f t="shared" si="164"/>
        <v>0</v>
      </c>
      <c r="S33" s="19">
        <f t="shared" si="164"/>
        <v>0</v>
      </c>
      <c r="T33" s="19">
        <f t="shared" si="164"/>
        <v>0</v>
      </c>
      <c r="U33" s="19">
        <f t="shared" si="164"/>
        <v>0</v>
      </c>
      <c r="V33" s="19">
        <f t="shared" si="164"/>
        <v>0</v>
      </c>
      <c r="W33" s="19">
        <f t="shared" si="164"/>
        <v>0</v>
      </c>
      <c r="X33" s="19">
        <f t="shared" si="164"/>
        <v>0</v>
      </c>
    </row>
    <row r="34" spans="2:24" s="6" customFormat="1" ht="12.75">
      <c r="B34" s="12"/>
      <c r="C34" s="37" t="s">
        <v>48</v>
      </c>
      <c r="D34" s="3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>
        <f>P33</f>
        <v>0</v>
      </c>
      <c r="Q34" s="44"/>
      <c r="R34" s="44"/>
      <c r="S34" s="44"/>
      <c r="T34" s="44"/>
      <c r="U34" s="44"/>
      <c r="V34" s="44"/>
      <c r="W34" s="44"/>
      <c r="X34" s="44"/>
    </row>
    <row r="35" spans="2:24" s="6" customFormat="1" ht="12.75">
      <c r="B35" s="12"/>
      <c r="C35" s="12" t="s">
        <v>9</v>
      </c>
      <c r="D35" s="16">
        <f>Zonnepanelen1!$F$31</f>
        <v>0.06</v>
      </c>
      <c r="E35" s="16"/>
      <c r="F35" s="16">
        <f>D35</f>
        <v>0.06</v>
      </c>
      <c r="G35" s="16">
        <f aca="true" t="shared" si="165" ref="G35">F35</f>
        <v>0.06</v>
      </c>
      <c r="H35" s="16">
        <f aca="true" t="shared" si="166" ref="H35">G35</f>
        <v>0.06</v>
      </c>
      <c r="I35" s="16">
        <f aca="true" t="shared" si="167" ref="I35">H35</f>
        <v>0.06</v>
      </c>
      <c r="J35" s="16">
        <f aca="true" t="shared" si="168" ref="J35">I35</f>
        <v>0.06</v>
      </c>
      <c r="K35" s="16">
        <f aca="true" t="shared" si="169" ref="K35">J35</f>
        <v>0.06</v>
      </c>
      <c r="L35" s="16">
        <f aca="true" t="shared" si="170" ref="L35">K35</f>
        <v>0.06</v>
      </c>
      <c r="M35" s="16">
        <f aca="true" t="shared" si="171" ref="M35">L35</f>
        <v>0.06</v>
      </c>
      <c r="N35" s="16">
        <f aca="true" t="shared" si="172" ref="N35">M35</f>
        <v>0.06</v>
      </c>
      <c r="O35" s="16">
        <f aca="true" t="shared" si="173" ref="O35">N35</f>
        <v>0.06</v>
      </c>
      <c r="P35" s="16">
        <f aca="true" t="shared" si="174" ref="P35">O35</f>
        <v>0.06</v>
      </c>
      <c r="Q35" s="16">
        <f aca="true" t="shared" si="175" ref="Q35">P35</f>
        <v>0.06</v>
      </c>
      <c r="R35" s="16">
        <f aca="true" t="shared" si="176" ref="R35">Q35</f>
        <v>0.06</v>
      </c>
      <c r="S35" s="16">
        <f aca="true" t="shared" si="177" ref="S35">R35</f>
        <v>0.06</v>
      </c>
      <c r="T35" s="16">
        <f aca="true" t="shared" si="178" ref="T35">S35</f>
        <v>0.06</v>
      </c>
      <c r="U35" s="16">
        <f aca="true" t="shared" si="179" ref="U35">T35</f>
        <v>0.06</v>
      </c>
      <c r="V35" s="16">
        <f aca="true" t="shared" si="180" ref="V35">U35</f>
        <v>0.06</v>
      </c>
      <c r="W35" s="16">
        <f aca="true" t="shared" si="181" ref="W35">V35</f>
        <v>0.06</v>
      </c>
      <c r="X35" s="16">
        <f aca="true" t="shared" si="182" ref="X35">W35</f>
        <v>0.06</v>
      </c>
    </row>
    <row r="36" spans="2:24" s="6" customFormat="1" ht="12.75">
      <c r="B36" s="12"/>
      <c r="C36" s="12" t="s">
        <v>3</v>
      </c>
      <c r="D36" s="17"/>
      <c r="E36" s="17">
        <v>1</v>
      </c>
      <c r="F36" s="17">
        <f>E36*(1+F35)</f>
        <v>1.06</v>
      </c>
      <c r="G36" s="17">
        <f aca="true" t="shared" si="183" ref="G36">F36*(1+G35)</f>
        <v>1.1236000000000002</v>
      </c>
      <c r="H36" s="17">
        <f aca="true" t="shared" si="184" ref="H36">G36*(1+H35)</f>
        <v>1.1910160000000003</v>
      </c>
      <c r="I36" s="17">
        <f aca="true" t="shared" si="185" ref="I36">H36*(1+I35)</f>
        <v>1.2624769600000003</v>
      </c>
      <c r="J36" s="17">
        <f aca="true" t="shared" si="186" ref="J36">I36*(1+J35)</f>
        <v>1.3382255776000005</v>
      </c>
      <c r="K36" s="17">
        <f aca="true" t="shared" si="187" ref="K36">J36*(1+K35)</f>
        <v>1.4185191122560006</v>
      </c>
      <c r="L36" s="17">
        <f aca="true" t="shared" si="188" ref="L36">K36*(1+L35)</f>
        <v>1.5036302589913606</v>
      </c>
      <c r="M36" s="17">
        <f aca="true" t="shared" si="189" ref="M36">L36*(1+M35)</f>
        <v>1.5938480745308423</v>
      </c>
      <c r="N36" s="17">
        <f aca="true" t="shared" si="190" ref="N36">M36*(1+N35)</f>
        <v>1.6894789590026928</v>
      </c>
      <c r="O36" s="17">
        <f aca="true" t="shared" si="191" ref="O36">N36*(1+O35)</f>
        <v>1.7908476965428546</v>
      </c>
      <c r="P36" s="17">
        <f aca="true" t="shared" si="192" ref="P36">O36*(1+P35)</f>
        <v>1.898298558335426</v>
      </c>
      <c r="Q36" s="17">
        <f aca="true" t="shared" si="193" ref="Q36">P36*(1+Q35)</f>
        <v>2.0121964718355514</v>
      </c>
      <c r="R36" s="17">
        <f aca="true" t="shared" si="194" ref="R36">Q36*(1+R35)</f>
        <v>2.1329282601456847</v>
      </c>
      <c r="S36" s="17">
        <f aca="true" t="shared" si="195" ref="S36">R36*(1+S35)</f>
        <v>2.2609039557544257</v>
      </c>
      <c r="T36" s="17">
        <f aca="true" t="shared" si="196" ref="T36">S36*(1+T35)</f>
        <v>2.3965581930996915</v>
      </c>
      <c r="U36" s="17">
        <f aca="true" t="shared" si="197" ref="U36">T36*(1+U35)</f>
        <v>2.5403516846856733</v>
      </c>
      <c r="V36" s="17">
        <f aca="true" t="shared" si="198" ref="V36">U36*(1+V35)</f>
        <v>2.692772785766814</v>
      </c>
      <c r="W36" s="17">
        <f aca="true" t="shared" si="199" ref="W36">V36*(1+W35)</f>
        <v>2.854339152912823</v>
      </c>
      <c r="X36" s="17">
        <f aca="true" t="shared" si="200" ref="X36">W36*(1+X35)</f>
        <v>3.0255995020875925</v>
      </c>
    </row>
    <row r="37" spans="2:24" s="6" customFormat="1" ht="12.75">
      <c r="B37" s="12"/>
      <c r="C37" s="18" t="s">
        <v>10</v>
      </c>
      <c r="D37" s="22">
        <f>SUM(E37:X37)</f>
        <v>0</v>
      </c>
      <c r="E37" s="19">
        <f>E34/E36</f>
        <v>0</v>
      </c>
      <c r="F37" s="19">
        <f aca="true" t="shared" si="201" ref="F37">F34/F36</f>
        <v>0</v>
      </c>
      <c r="G37" s="19">
        <f aca="true" t="shared" si="202" ref="G37">G34/G36</f>
        <v>0</v>
      </c>
      <c r="H37" s="19">
        <f aca="true" t="shared" si="203" ref="H37">H34/H36</f>
        <v>0</v>
      </c>
      <c r="I37" s="19">
        <f aca="true" t="shared" si="204" ref="I37">I34/I36</f>
        <v>0</v>
      </c>
      <c r="J37" s="19">
        <f aca="true" t="shared" si="205" ref="J37">J34/J36</f>
        <v>0</v>
      </c>
      <c r="K37" s="19">
        <f aca="true" t="shared" si="206" ref="K37">K34/K36</f>
        <v>0</v>
      </c>
      <c r="L37" s="19">
        <f aca="true" t="shared" si="207" ref="L37">L34/L36</f>
        <v>0</v>
      </c>
      <c r="M37" s="19">
        <f aca="true" t="shared" si="208" ref="M37">M34/M36</f>
        <v>0</v>
      </c>
      <c r="N37" s="19">
        <f aca="true" t="shared" si="209" ref="N37">N34/N36</f>
        <v>0</v>
      </c>
      <c r="O37" s="19">
        <f aca="true" t="shared" si="210" ref="O37">O34/O36</f>
        <v>0</v>
      </c>
      <c r="P37" s="19">
        <f aca="true" t="shared" si="211" ref="P37">P34/P36</f>
        <v>0</v>
      </c>
      <c r="Q37" s="19">
        <f aca="true" t="shared" si="212" ref="Q37">Q34/Q36</f>
        <v>0</v>
      </c>
      <c r="R37" s="19">
        <f aca="true" t="shared" si="213" ref="R37">R34/R36</f>
        <v>0</v>
      </c>
      <c r="S37" s="19">
        <f aca="true" t="shared" si="214" ref="S37">S34/S36</f>
        <v>0</v>
      </c>
      <c r="T37" s="19">
        <f aca="true" t="shared" si="215" ref="T37">T34/T36</f>
        <v>0</v>
      </c>
      <c r="U37" s="19">
        <f aca="true" t="shared" si="216" ref="U37">U34/U36</f>
        <v>0</v>
      </c>
      <c r="V37" s="19">
        <f aca="true" t="shared" si="217" ref="V37">V34/V36</f>
        <v>0</v>
      </c>
      <c r="W37" s="19">
        <f aca="true" t="shared" si="218" ref="W37">W34/W36</f>
        <v>0</v>
      </c>
      <c r="X37" s="19">
        <f aca="true" t="shared" si="219" ref="X37">X34/X36</f>
        <v>0</v>
      </c>
    </row>
    <row r="38" spans="2:24" s="6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2:24" s="6" customFormat="1" ht="12.75">
      <c r="B39" s="12"/>
      <c r="C39" s="14" t="s">
        <v>58</v>
      </c>
      <c r="D39" s="20" t="s">
        <v>11</v>
      </c>
      <c r="E39" s="13">
        <v>1</v>
      </c>
      <c r="F39" s="13">
        <f>E39+1</f>
        <v>2</v>
      </c>
      <c r="G39" s="13">
        <f aca="true" t="shared" si="220" ref="G39">F39+1</f>
        <v>3</v>
      </c>
      <c r="H39" s="13">
        <f aca="true" t="shared" si="221" ref="H39">G39+1</f>
        <v>4</v>
      </c>
      <c r="I39" s="13">
        <f aca="true" t="shared" si="222" ref="I39">H39+1</f>
        <v>5</v>
      </c>
      <c r="J39" s="13">
        <f aca="true" t="shared" si="223" ref="J39">I39+1</f>
        <v>6</v>
      </c>
      <c r="K39" s="13">
        <f aca="true" t="shared" si="224" ref="K39">J39+1</f>
        <v>7</v>
      </c>
      <c r="L39" s="13">
        <f aca="true" t="shared" si="225" ref="L39">K39+1</f>
        <v>8</v>
      </c>
      <c r="M39" s="13">
        <f aca="true" t="shared" si="226" ref="M39">L39+1</f>
        <v>9</v>
      </c>
      <c r="N39" s="13">
        <f aca="true" t="shared" si="227" ref="N39">M39+1</f>
        <v>10</v>
      </c>
      <c r="O39" s="13">
        <f aca="true" t="shared" si="228" ref="O39">N39+1</f>
        <v>11</v>
      </c>
      <c r="P39" s="13">
        <f aca="true" t="shared" si="229" ref="P39">O39+1</f>
        <v>12</v>
      </c>
      <c r="Q39" s="13">
        <f aca="true" t="shared" si="230" ref="Q39">P39+1</f>
        <v>13</v>
      </c>
      <c r="R39" s="13">
        <f aca="true" t="shared" si="231" ref="R39">Q39+1</f>
        <v>14</v>
      </c>
      <c r="S39" s="13">
        <f aca="true" t="shared" si="232" ref="S39">R39+1</f>
        <v>15</v>
      </c>
      <c r="T39" s="13">
        <f aca="true" t="shared" si="233" ref="T39">S39+1</f>
        <v>16</v>
      </c>
      <c r="U39" s="13">
        <f aca="true" t="shared" si="234" ref="U39">T39+1</f>
        <v>17</v>
      </c>
      <c r="V39" s="13">
        <f aca="true" t="shared" si="235" ref="V39">U39+1</f>
        <v>18</v>
      </c>
      <c r="W39" s="13">
        <f aca="true" t="shared" si="236" ref="W39">V39+1</f>
        <v>19</v>
      </c>
      <c r="X39" s="13">
        <f aca="true" t="shared" si="237" ref="X39">W39+1</f>
        <v>20</v>
      </c>
    </row>
    <row r="40" spans="2:24" s="6" customFormat="1" ht="12.75">
      <c r="B40" s="12"/>
      <c r="C40" s="12" t="s">
        <v>6</v>
      </c>
      <c r="D40" s="12"/>
      <c r="E40" s="15">
        <f>Zonnepanelen1!L47</f>
        <v>1200</v>
      </c>
      <c r="F40" s="15">
        <f>E40</f>
        <v>1200</v>
      </c>
      <c r="G40" s="15">
        <f aca="true" t="shared" si="238" ref="G40">F40</f>
        <v>1200</v>
      </c>
      <c r="H40" s="15">
        <f aca="true" t="shared" si="239" ref="H40:H41">G40</f>
        <v>1200</v>
      </c>
      <c r="I40" s="15">
        <f aca="true" t="shared" si="240" ref="I40:I41">H40</f>
        <v>1200</v>
      </c>
      <c r="J40" s="15">
        <f aca="true" t="shared" si="241" ref="J40:J41">I40</f>
        <v>1200</v>
      </c>
      <c r="K40" s="15">
        <f aca="true" t="shared" si="242" ref="K40:K41">J40</f>
        <v>1200</v>
      </c>
      <c r="L40" s="15">
        <f aca="true" t="shared" si="243" ref="L40:L41">K40</f>
        <v>1200</v>
      </c>
      <c r="M40" s="15">
        <f aca="true" t="shared" si="244" ref="M40:M41">L40</f>
        <v>1200</v>
      </c>
      <c r="N40" s="15">
        <f aca="true" t="shared" si="245" ref="N40:N41">M40</f>
        <v>1200</v>
      </c>
      <c r="O40" s="15">
        <f aca="true" t="shared" si="246" ref="O40:O41">N40</f>
        <v>1200</v>
      </c>
      <c r="P40" s="15">
        <f aca="true" t="shared" si="247" ref="P40:P41">O40</f>
        <v>1200</v>
      </c>
      <c r="Q40" s="15">
        <f aca="true" t="shared" si="248" ref="Q40:Q41">P40</f>
        <v>1200</v>
      </c>
      <c r="R40" s="15">
        <f aca="true" t="shared" si="249" ref="R40:R41">Q40</f>
        <v>1200</v>
      </c>
      <c r="S40" s="15">
        <f aca="true" t="shared" si="250" ref="S40:S41">R40</f>
        <v>1200</v>
      </c>
      <c r="T40" s="15">
        <f aca="true" t="shared" si="251" ref="T40:T41">S40</f>
        <v>1200</v>
      </c>
      <c r="U40" s="15">
        <f aca="true" t="shared" si="252" ref="U40:U41">T40</f>
        <v>1200</v>
      </c>
      <c r="V40" s="15">
        <f aca="true" t="shared" si="253" ref="V40:V41">U40</f>
        <v>1200</v>
      </c>
      <c r="W40" s="15">
        <f aca="true" t="shared" si="254" ref="W40:W41">V40</f>
        <v>1200</v>
      </c>
      <c r="X40" s="15">
        <f aca="true" t="shared" si="255" ref="X40:X41">W40</f>
        <v>1200</v>
      </c>
    </row>
    <row r="41" spans="2:24" s="6" customFormat="1" ht="12.75">
      <c r="B41" s="12"/>
      <c r="C41" s="12" t="s">
        <v>7</v>
      </c>
      <c r="D41" s="16">
        <f>Zonnepanelen1!$F$30</f>
        <v>0.05</v>
      </c>
      <c r="E41" s="16"/>
      <c r="F41" s="16">
        <f>D41</f>
        <v>0.05</v>
      </c>
      <c r="G41" s="16">
        <f>F41</f>
        <v>0.05</v>
      </c>
      <c r="H41" s="16">
        <f t="shared" si="239"/>
        <v>0.05</v>
      </c>
      <c r="I41" s="16">
        <f t="shared" si="240"/>
        <v>0.05</v>
      </c>
      <c r="J41" s="16">
        <f t="shared" si="241"/>
        <v>0.05</v>
      </c>
      <c r="K41" s="16">
        <f t="shared" si="242"/>
        <v>0.05</v>
      </c>
      <c r="L41" s="16">
        <f t="shared" si="243"/>
        <v>0.05</v>
      </c>
      <c r="M41" s="16">
        <f t="shared" si="244"/>
        <v>0.05</v>
      </c>
      <c r="N41" s="16">
        <f t="shared" si="245"/>
        <v>0.05</v>
      </c>
      <c r="O41" s="16">
        <f t="shared" si="246"/>
        <v>0.05</v>
      </c>
      <c r="P41" s="16">
        <f t="shared" si="247"/>
        <v>0.05</v>
      </c>
      <c r="Q41" s="16">
        <f t="shared" si="248"/>
        <v>0.05</v>
      </c>
      <c r="R41" s="16">
        <f t="shared" si="249"/>
        <v>0.05</v>
      </c>
      <c r="S41" s="16">
        <f t="shared" si="250"/>
        <v>0.05</v>
      </c>
      <c r="T41" s="16">
        <f t="shared" si="251"/>
        <v>0.05</v>
      </c>
      <c r="U41" s="16">
        <f t="shared" si="252"/>
        <v>0.05</v>
      </c>
      <c r="V41" s="16">
        <f t="shared" si="253"/>
        <v>0.05</v>
      </c>
      <c r="W41" s="16">
        <f t="shared" si="254"/>
        <v>0.05</v>
      </c>
      <c r="X41" s="16">
        <f t="shared" si="255"/>
        <v>0.05</v>
      </c>
    </row>
    <row r="42" spans="2:24" s="6" customFormat="1" ht="12.75">
      <c r="B42" s="12"/>
      <c r="C42" s="12" t="s">
        <v>3</v>
      </c>
      <c r="D42" s="17"/>
      <c r="E42" s="17">
        <v>1</v>
      </c>
      <c r="F42" s="17">
        <f>E42*(1+F41)</f>
        <v>1.05</v>
      </c>
      <c r="G42" s="17">
        <f aca="true" t="shared" si="256" ref="G42">F42*(1+G41)</f>
        <v>1.1025</v>
      </c>
      <c r="H42" s="17">
        <f aca="true" t="shared" si="257" ref="H42">G42*(1+H41)</f>
        <v>1.1576250000000001</v>
      </c>
      <c r="I42" s="17">
        <f aca="true" t="shared" si="258" ref="I42">H42*(1+I41)</f>
        <v>1.2155062500000002</v>
      </c>
      <c r="J42" s="17">
        <f aca="true" t="shared" si="259" ref="J42">I42*(1+J41)</f>
        <v>1.2762815625000004</v>
      </c>
      <c r="K42" s="17">
        <f aca="true" t="shared" si="260" ref="K42">J42*(1+K41)</f>
        <v>1.3400956406250004</v>
      </c>
      <c r="L42" s="17">
        <f aca="true" t="shared" si="261" ref="L42">K42*(1+L41)</f>
        <v>1.4071004226562505</v>
      </c>
      <c r="M42" s="17">
        <f aca="true" t="shared" si="262" ref="M42">L42*(1+M41)</f>
        <v>1.477455443789063</v>
      </c>
      <c r="N42" s="17">
        <f aca="true" t="shared" si="263" ref="N42">M42*(1+N41)</f>
        <v>1.5513282159785162</v>
      </c>
      <c r="O42" s="17">
        <f aca="true" t="shared" si="264" ref="O42">N42*(1+O41)</f>
        <v>1.628894626777442</v>
      </c>
      <c r="P42" s="17">
        <f aca="true" t="shared" si="265" ref="P42">O42*(1+P41)</f>
        <v>1.7103393581163142</v>
      </c>
      <c r="Q42" s="17">
        <f aca="true" t="shared" si="266" ref="Q42">P42*(1+Q41)</f>
        <v>1.79585632602213</v>
      </c>
      <c r="R42" s="17">
        <f aca="true" t="shared" si="267" ref="R42">Q42*(1+R41)</f>
        <v>1.8856491423232367</v>
      </c>
      <c r="S42" s="17">
        <f aca="true" t="shared" si="268" ref="S42">R42*(1+S41)</f>
        <v>1.9799315994393987</v>
      </c>
      <c r="T42" s="17">
        <f aca="true" t="shared" si="269" ref="T42">S42*(1+T41)</f>
        <v>2.0789281794113688</v>
      </c>
      <c r="U42" s="17">
        <f aca="true" t="shared" si="270" ref="U42">T42*(1+U41)</f>
        <v>2.1828745883819374</v>
      </c>
      <c r="V42" s="17">
        <f aca="true" t="shared" si="271" ref="V42">U42*(1+V41)</f>
        <v>2.2920183178010345</v>
      </c>
      <c r="W42" s="17">
        <f aca="true" t="shared" si="272" ref="W42">V42*(1+W41)</f>
        <v>2.406619233691086</v>
      </c>
      <c r="X42" s="17">
        <f aca="true" t="shared" si="273" ref="X42">W42*(1+X41)</f>
        <v>2.5269501953756404</v>
      </c>
    </row>
    <row r="43" spans="2:24" s="6" customFormat="1" ht="12.75">
      <c r="B43" s="12"/>
      <c r="C43" s="18" t="s">
        <v>8</v>
      </c>
      <c r="D43" s="18"/>
      <c r="E43" s="19">
        <f>E40*E42</f>
        <v>1200</v>
      </c>
      <c r="F43" s="19">
        <f>F42*F40</f>
        <v>1260</v>
      </c>
      <c r="G43" s="19">
        <f aca="true" t="shared" si="274" ref="G43:X43">G42*G40</f>
        <v>1323</v>
      </c>
      <c r="H43" s="19">
        <f t="shared" si="274"/>
        <v>1389.15</v>
      </c>
      <c r="I43" s="19">
        <f t="shared" si="274"/>
        <v>1458.6075000000003</v>
      </c>
      <c r="J43" s="19">
        <f t="shared" si="274"/>
        <v>1531.5378750000004</v>
      </c>
      <c r="K43" s="19">
        <f t="shared" si="274"/>
        <v>1608.1147687500004</v>
      </c>
      <c r="L43" s="19">
        <f t="shared" si="274"/>
        <v>1688.5205071875005</v>
      </c>
      <c r="M43" s="19">
        <f t="shared" si="274"/>
        <v>1772.9465325468757</v>
      </c>
      <c r="N43" s="19">
        <f t="shared" si="274"/>
        <v>1861.5938591742195</v>
      </c>
      <c r="O43" s="19">
        <f t="shared" si="274"/>
        <v>1954.6735521329304</v>
      </c>
      <c r="P43" s="19">
        <f t="shared" si="274"/>
        <v>2052.407229739577</v>
      </c>
      <c r="Q43" s="19">
        <f t="shared" si="274"/>
        <v>2155.027591226556</v>
      </c>
      <c r="R43" s="19">
        <f t="shared" si="274"/>
        <v>2262.778970787884</v>
      </c>
      <c r="S43" s="19">
        <f t="shared" si="274"/>
        <v>2375.9179193272785</v>
      </c>
      <c r="T43" s="19">
        <f t="shared" si="274"/>
        <v>2494.7138152936427</v>
      </c>
      <c r="U43" s="19">
        <f t="shared" si="274"/>
        <v>2619.449506058325</v>
      </c>
      <c r="V43" s="19">
        <f t="shared" si="274"/>
        <v>2750.4219813612413</v>
      </c>
      <c r="W43" s="19">
        <f t="shared" si="274"/>
        <v>2887.9430804293033</v>
      </c>
      <c r="X43" s="19">
        <f t="shared" si="274"/>
        <v>3032.3402344507685</v>
      </c>
    </row>
    <row r="44" spans="2:24" s="6" customFormat="1" ht="12.75">
      <c r="B44" s="12"/>
      <c r="C44" s="37" t="s">
        <v>48</v>
      </c>
      <c r="D44" s="37"/>
      <c r="E44" s="44">
        <f aca="true" t="shared" si="275" ref="E44:F44">E43</f>
        <v>1200</v>
      </c>
      <c r="F44" s="44">
        <f t="shared" si="275"/>
        <v>1260</v>
      </c>
      <c r="G44" s="44">
        <f aca="true" t="shared" si="276" ref="G44">G43</f>
        <v>1323</v>
      </c>
      <c r="H44" s="44">
        <f aca="true" t="shared" si="277" ref="H44">H43</f>
        <v>1389.15</v>
      </c>
      <c r="I44" s="44">
        <f aca="true" t="shared" si="278" ref="I44">I43</f>
        <v>1458.6075000000003</v>
      </c>
      <c r="J44" s="44">
        <f aca="true" t="shared" si="279" ref="J44">J43</f>
        <v>1531.5378750000004</v>
      </c>
      <c r="K44" s="44">
        <f aca="true" t="shared" si="280" ref="K44">K43</f>
        <v>1608.1147687500004</v>
      </c>
      <c r="L44" s="44">
        <f aca="true" t="shared" si="281" ref="L44">L43</f>
        <v>1688.5205071875005</v>
      </c>
      <c r="M44" s="44">
        <f aca="true" t="shared" si="282" ref="M44">M43</f>
        <v>1772.9465325468757</v>
      </c>
      <c r="N44" s="44">
        <f aca="true" t="shared" si="283" ref="N44">N43</f>
        <v>1861.5938591742195</v>
      </c>
      <c r="O44" s="44">
        <f aca="true" t="shared" si="284" ref="O44">O43</f>
        <v>1954.6735521329304</v>
      </c>
      <c r="P44" s="44">
        <f aca="true" t="shared" si="285" ref="P44">P43</f>
        <v>2052.407229739577</v>
      </c>
      <c r="Q44" s="44">
        <f aca="true" t="shared" si="286" ref="Q44">Q43</f>
        <v>2155.027591226556</v>
      </c>
      <c r="R44" s="44">
        <f aca="true" t="shared" si="287" ref="R44">R43</f>
        <v>2262.778970787884</v>
      </c>
      <c r="S44" s="44">
        <f aca="true" t="shared" si="288" ref="S44">S43</f>
        <v>2375.9179193272785</v>
      </c>
      <c r="T44" s="44">
        <f aca="true" t="shared" si="289" ref="T44">T43</f>
        <v>2494.7138152936427</v>
      </c>
      <c r="U44" s="44">
        <f aca="true" t="shared" si="290" ref="U44">U43</f>
        <v>2619.449506058325</v>
      </c>
      <c r="V44" s="44">
        <f aca="true" t="shared" si="291" ref="V44">V43</f>
        <v>2750.4219813612413</v>
      </c>
      <c r="W44" s="44">
        <f aca="true" t="shared" si="292" ref="W44">W43</f>
        <v>2887.9430804293033</v>
      </c>
      <c r="X44" s="44">
        <f aca="true" t="shared" si="293" ref="X44">X43</f>
        <v>3032.3402344507685</v>
      </c>
    </row>
    <row r="45" spans="2:24" s="6" customFormat="1" ht="12.75">
      <c r="B45" s="12"/>
      <c r="C45" s="12" t="s">
        <v>9</v>
      </c>
      <c r="D45" s="16">
        <f>Zonnepanelen1!$F$31</f>
        <v>0.06</v>
      </c>
      <c r="E45" s="16"/>
      <c r="F45" s="16">
        <f>D45</f>
        <v>0.06</v>
      </c>
      <c r="G45" s="16">
        <f aca="true" t="shared" si="294" ref="G45">F45</f>
        <v>0.06</v>
      </c>
      <c r="H45" s="16">
        <f aca="true" t="shared" si="295" ref="H45">G45</f>
        <v>0.06</v>
      </c>
      <c r="I45" s="16">
        <f aca="true" t="shared" si="296" ref="I45">H45</f>
        <v>0.06</v>
      </c>
      <c r="J45" s="16">
        <f aca="true" t="shared" si="297" ref="J45">I45</f>
        <v>0.06</v>
      </c>
      <c r="K45" s="16">
        <f aca="true" t="shared" si="298" ref="K45">J45</f>
        <v>0.06</v>
      </c>
      <c r="L45" s="16">
        <f aca="true" t="shared" si="299" ref="L45">K45</f>
        <v>0.06</v>
      </c>
      <c r="M45" s="16">
        <f aca="true" t="shared" si="300" ref="M45">L45</f>
        <v>0.06</v>
      </c>
      <c r="N45" s="16">
        <f aca="true" t="shared" si="301" ref="N45">M45</f>
        <v>0.06</v>
      </c>
      <c r="O45" s="16">
        <f aca="true" t="shared" si="302" ref="O45">N45</f>
        <v>0.06</v>
      </c>
      <c r="P45" s="16">
        <f aca="true" t="shared" si="303" ref="P45">O45</f>
        <v>0.06</v>
      </c>
      <c r="Q45" s="16">
        <f aca="true" t="shared" si="304" ref="Q45">P45</f>
        <v>0.06</v>
      </c>
      <c r="R45" s="16">
        <f aca="true" t="shared" si="305" ref="R45">Q45</f>
        <v>0.06</v>
      </c>
      <c r="S45" s="16">
        <f aca="true" t="shared" si="306" ref="S45">R45</f>
        <v>0.06</v>
      </c>
      <c r="T45" s="16">
        <f aca="true" t="shared" si="307" ref="T45">S45</f>
        <v>0.06</v>
      </c>
      <c r="U45" s="16">
        <f aca="true" t="shared" si="308" ref="U45">T45</f>
        <v>0.06</v>
      </c>
      <c r="V45" s="16">
        <f aca="true" t="shared" si="309" ref="V45">U45</f>
        <v>0.06</v>
      </c>
      <c r="W45" s="16">
        <f aca="true" t="shared" si="310" ref="W45">V45</f>
        <v>0.06</v>
      </c>
      <c r="X45" s="16">
        <f aca="true" t="shared" si="311" ref="X45">W45</f>
        <v>0.06</v>
      </c>
    </row>
    <row r="46" spans="2:24" s="6" customFormat="1" ht="12.75">
      <c r="B46" s="12"/>
      <c r="C46" s="12" t="s">
        <v>3</v>
      </c>
      <c r="D46" s="17"/>
      <c r="E46" s="17">
        <v>1</v>
      </c>
      <c r="F46" s="17">
        <f>E46*(1+F45)</f>
        <v>1.06</v>
      </c>
      <c r="G46" s="17">
        <f aca="true" t="shared" si="312" ref="G46">F46*(1+G45)</f>
        <v>1.1236000000000002</v>
      </c>
      <c r="H46" s="17">
        <f aca="true" t="shared" si="313" ref="H46">G46*(1+H45)</f>
        <v>1.1910160000000003</v>
      </c>
      <c r="I46" s="17">
        <f aca="true" t="shared" si="314" ref="I46">H46*(1+I45)</f>
        <v>1.2624769600000003</v>
      </c>
      <c r="J46" s="17">
        <f aca="true" t="shared" si="315" ref="J46">I46*(1+J45)</f>
        <v>1.3382255776000005</v>
      </c>
      <c r="K46" s="17">
        <f aca="true" t="shared" si="316" ref="K46">J46*(1+K45)</f>
        <v>1.4185191122560006</v>
      </c>
      <c r="L46" s="17">
        <f aca="true" t="shared" si="317" ref="L46">K46*(1+L45)</f>
        <v>1.5036302589913606</v>
      </c>
      <c r="M46" s="17">
        <f aca="true" t="shared" si="318" ref="M46">L46*(1+M45)</f>
        <v>1.5938480745308423</v>
      </c>
      <c r="N46" s="17">
        <f aca="true" t="shared" si="319" ref="N46">M46*(1+N45)</f>
        <v>1.6894789590026928</v>
      </c>
      <c r="O46" s="17">
        <f aca="true" t="shared" si="320" ref="O46">N46*(1+O45)</f>
        <v>1.7908476965428546</v>
      </c>
      <c r="P46" s="17">
        <f aca="true" t="shared" si="321" ref="P46">O46*(1+P45)</f>
        <v>1.898298558335426</v>
      </c>
      <c r="Q46" s="17">
        <f aca="true" t="shared" si="322" ref="Q46">P46*(1+Q45)</f>
        <v>2.0121964718355514</v>
      </c>
      <c r="R46" s="17">
        <f aca="true" t="shared" si="323" ref="R46">Q46*(1+R45)</f>
        <v>2.1329282601456847</v>
      </c>
      <c r="S46" s="17">
        <f aca="true" t="shared" si="324" ref="S46">R46*(1+S45)</f>
        <v>2.2609039557544257</v>
      </c>
      <c r="T46" s="17">
        <f aca="true" t="shared" si="325" ref="T46">S46*(1+T45)</f>
        <v>2.3965581930996915</v>
      </c>
      <c r="U46" s="17">
        <f aca="true" t="shared" si="326" ref="U46">T46*(1+U45)</f>
        <v>2.5403516846856733</v>
      </c>
      <c r="V46" s="17">
        <f aca="true" t="shared" si="327" ref="V46">U46*(1+V45)</f>
        <v>2.692772785766814</v>
      </c>
      <c r="W46" s="17">
        <f aca="true" t="shared" si="328" ref="W46">V46*(1+W45)</f>
        <v>2.854339152912823</v>
      </c>
      <c r="X46" s="17">
        <f aca="true" t="shared" si="329" ref="X46">W46*(1+X45)</f>
        <v>3.0255995020875925</v>
      </c>
    </row>
    <row r="47" spans="2:24" s="6" customFormat="1" ht="12.75">
      <c r="B47" s="12"/>
      <c r="C47" s="18" t="s">
        <v>10</v>
      </c>
      <c r="D47" s="22">
        <f>SUM(E47:X47)</f>
        <v>21966.07052663606</v>
      </c>
      <c r="E47" s="19">
        <f>E44/E46</f>
        <v>1200</v>
      </c>
      <c r="F47" s="19">
        <f aca="true" t="shared" si="330" ref="F47">F44/F46</f>
        <v>1188.6792452830189</v>
      </c>
      <c r="G47" s="19">
        <f aca="true" t="shared" si="331" ref="G47">G44/G46</f>
        <v>1177.4652901388392</v>
      </c>
      <c r="H47" s="19">
        <f aca="true" t="shared" si="332" ref="H47">H44/H46</f>
        <v>1166.357127024322</v>
      </c>
      <c r="I47" s="19">
        <f aca="true" t="shared" si="333" ref="I47">I44/I46</f>
        <v>1155.353757901451</v>
      </c>
      <c r="J47" s="19">
        <f aca="true" t="shared" si="334" ref="J47">J44/J46</f>
        <v>1144.4541941476637</v>
      </c>
      <c r="K47" s="19">
        <f aca="true" t="shared" si="335" ref="K47">K44/K46</f>
        <v>1133.6574564670254</v>
      </c>
      <c r="L47" s="19">
        <f aca="true" t="shared" si="336" ref="L47">L44/L46</f>
        <v>1122.9625748022422</v>
      </c>
      <c r="M47" s="19">
        <f aca="true" t="shared" si="337" ref="M47">M44/M46</f>
        <v>1112.368588247504</v>
      </c>
      <c r="N47" s="19">
        <f aca="true" t="shared" si="338" ref="N47">N44/N46</f>
        <v>1101.8745449621501</v>
      </c>
      <c r="O47" s="19">
        <f aca="true" t="shared" si="339" ref="O47">O44/O46</f>
        <v>1091.4795020851486</v>
      </c>
      <c r="P47" s="19">
        <f aca="true" t="shared" si="340" ref="P47">P44/P46</f>
        <v>1081.182525650383</v>
      </c>
      <c r="Q47" s="19">
        <f aca="true" t="shared" si="341" ref="Q47">Q44/Q46</f>
        <v>1070.9826905027383</v>
      </c>
      <c r="R47" s="19">
        <f aca="true" t="shared" si="342" ref="R47">R44/R46</f>
        <v>1060.8790802149765</v>
      </c>
      <c r="S47" s="19">
        <f aca="true" t="shared" si="343" ref="S47">S44/S46</f>
        <v>1050.8707870054013</v>
      </c>
      <c r="T47" s="19">
        <f aca="true" t="shared" si="344" ref="T47">T44/T46</f>
        <v>1040.9569116562939</v>
      </c>
      <c r="U47" s="19">
        <f aca="true" t="shared" si="345" ref="U47">U44/U46</f>
        <v>1031.1365634331212</v>
      </c>
      <c r="V47" s="19">
        <f aca="true" t="shared" si="346" ref="V47">V44/V46</f>
        <v>1021.4088600045067</v>
      </c>
      <c r="W47" s="19">
        <f aca="true" t="shared" si="347" ref="W47">W44/W46</f>
        <v>1011.7729273629548</v>
      </c>
      <c r="X47" s="19">
        <f aca="true" t="shared" si="348" ref="X47">X44/X46</f>
        <v>1002.227899746323</v>
      </c>
    </row>
    <row r="48" spans="2:24" s="6" customFormat="1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2:24" s="6" customFormat="1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2:24" s="6" customFormat="1" ht="16.5" thickBot="1">
      <c r="B50" s="12"/>
      <c r="C50" s="42" t="str">
        <f>Zonnepanelen1!$C$17</f>
        <v>Scenario 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2:24" s="6" customFormat="1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2:24" s="6" customFormat="1" ht="12.75">
      <c r="B52" s="12"/>
      <c r="C52" s="14" t="s">
        <v>56</v>
      </c>
      <c r="D52" s="13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2:24" s="6" customFormat="1" ht="12.75">
      <c r="B53" s="12"/>
      <c r="C53" s="12" t="str">
        <f>C58</f>
        <v>Investering</v>
      </c>
      <c r="D53" s="12" t="s">
        <v>57</v>
      </c>
      <c r="E53" s="15">
        <f>D66</f>
        <v>4266.25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2:24" s="6" customFormat="1" ht="12.75">
      <c r="B54" s="12"/>
      <c r="C54" s="12" t="str">
        <f>C68</f>
        <v>Onderhoud</v>
      </c>
      <c r="D54" s="12" t="s">
        <v>57</v>
      </c>
      <c r="E54" s="15">
        <f>D76</f>
        <v>669.0727752884911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2:24" s="6" customFormat="1" ht="12.75">
      <c r="B55" s="12"/>
      <c r="C55" s="12" t="str">
        <f>C78</f>
        <v>E- rekening</v>
      </c>
      <c r="D55" s="12" t="s">
        <v>57</v>
      </c>
      <c r="E55" s="15">
        <f>D86</f>
        <v>11202.695968584392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2:24" s="6" customFormat="1" ht="12.75">
      <c r="B56" s="12"/>
      <c r="C56" s="29"/>
      <c r="D56" s="29"/>
      <c r="E56" s="32">
        <f>SUM(E53:E55)</f>
        <v>16138.018743872883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2:24" s="6" customFormat="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2:24" s="6" customFormat="1" ht="12.75">
      <c r="B58" s="12"/>
      <c r="C58" s="14" t="s">
        <v>20</v>
      </c>
      <c r="D58" s="20" t="s">
        <v>11</v>
      </c>
      <c r="E58" s="13">
        <v>1</v>
      </c>
      <c r="F58" s="13">
        <f>E58+1</f>
        <v>2</v>
      </c>
      <c r="G58" s="13">
        <f aca="true" t="shared" si="349" ref="G58">F58+1</f>
        <v>3</v>
      </c>
      <c r="H58" s="13">
        <f aca="true" t="shared" si="350" ref="H58">G58+1</f>
        <v>4</v>
      </c>
      <c r="I58" s="13">
        <f aca="true" t="shared" si="351" ref="I58">H58+1</f>
        <v>5</v>
      </c>
      <c r="J58" s="13">
        <f aca="true" t="shared" si="352" ref="J58">I58+1</f>
        <v>6</v>
      </c>
      <c r="K58" s="13">
        <f aca="true" t="shared" si="353" ref="K58">J58+1</f>
        <v>7</v>
      </c>
      <c r="L58" s="13">
        <f aca="true" t="shared" si="354" ref="L58">K58+1</f>
        <v>8</v>
      </c>
      <c r="M58" s="13">
        <f aca="true" t="shared" si="355" ref="M58">L58+1</f>
        <v>9</v>
      </c>
      <c r="N58" s="13">
        <f aca="true" t="shared" si="356" ref="N58">M58+1</f>
        <v>10</v>
      </c>
      <c r="O58" s="13">
        <f aca="true" t="shared" si="357" ref="O58">N58+1</f>
        <v>11</v>
      </c>
      <c r="P58" s="13">
        <f aca="true" t="shared" si="358" ref="P58">O58+1</f>
        <v>12</v>
      </c>
      <c r="Q58" s="13">
        <f aca="true" t="shared" si="359" ref="Q58">P58+1</f>
        <v>13</v>
      </c>
      <c r="R58" s="13">
        <f aca="true" t="shared" si="360" ref="R58">Q58+1</f>
        <v>14</v>
      </c>
      <c r="S58" s="13">
        <f aca="true" t="shared" si="361" ref="S58">R58+1</f>
        <v>15</v>
      </c>
      <c r="T58" s="13">
        <f aca="true" t="shared" si="362" ref="T58">S58+1</f>
        <v>16</v>
      </c>
      <c r="U58" s="13">
        <f aca="true" t="shared" si="363" ref="U58">T58+1</f>
        <v>17</v>
      </c>
      <c r="V58" s="13">
        <f aca="true" t="shared" si="364" ref="V58">U58+1</f>
        <v>18</v>
      </c>
      <c r="W58" s="13">
        <f aca="true" t="shared" si="365" ref="W58">V58+1</f>
        <v>19</v>
      </c>
      <c r="X58" s="13">
        <f aca="true" t="shared" si="366" ref="X58">W58+1</f>
        <v>20</v>
      </c>
    </row>
    <row r="59" spans="2:24" s="6" customFormat="1" ht="12.75">
      <c r="B59" s="12"/>
      <c r="C59" s="12" t="s">
        <v>6</v>
      </c>
      <c r="D59" s="12"/>
      <c r="E59" s="15">
        <f>Zonnepanelen1!Q38</f>
        <v>4266.25</v>
      </c>
      <c r="F59" s="15">
        <f>E59</f>
        <v>4266.25</v>
      </c>
      <c r="G59" s="15">
        <f aca="true" t="shared" si="367" ref="G59:V60">F59</f>
        <v>4266.25</v>
      </c>
      <c r="H59" s="15">
        <f t="shared" si="367"/>
        <v>4266.25</v>
      </c>
      <c r="I59" s="15">
        <f t="shared" si="367"/>
        <v>4266.25</v>
      </c>
      <c r="J59" s="15">
        <f t="shared" si="367"/>
        <v>4266.25</v>
      </c>
      <c r="K59" s="15">
        <f t="shared" si="367"/>
        <v>4266.25</v>
      </c>
      <c r="L59" s="15">
        <f t="shared" si="367"/>
        <v>4266.25</v>
      </c>
      <c r="M59" s="15">
        <f t="shared" si="367"/>
        <v>4266.25</v>
      </c>
      <c r="N59" s="15">
        <f t="shared" si="367"/>
        <v>4266.25</v>
      </c>
      <c r="O59" s="15">
        <f t="shared" si="367"/>
        <v>4266.25</v>
      </c>
      <c r="P59" s="15">
        <f t="shared" si="367"/>
        <v>4266.25</v>
      </c>
      <c r="Q59" s="15">
        <f t="shared" si="367"/>
        <v>4266.25</v>
      </c>
      <c r="R59" s="15">
        <f t="shared" si="367"/>
        <v>4266.25</v>
      </c>
      <c r="S59" s="15">
        <f t="shared" si="367"/>
        <v>4266.25</v>
      </c>
      <c r="T59" s="15">
        <f t="shared" si="367"/>
        <v>4266.25</v>
      </c>
      <c r="U59" s="15">
        <f t="shared" si="367"/>
        <v>4266.25</v>
      </c>
      <c r="V59" s="15">
        <f t="shared" si="367"/>
        <v>4266.25</v>
      </c>
      <c r="W59" s="15">
        <f aca="true" t="shared" si="368" ref="W59:X60">V59</f>
        <v>4266.25</v>
      </c>
      <c r="X59" s="15">
        <f t="shared" si="368"/>
        <v>4266.25</v>
      </c>
    </row>
    <row r="60" spans="2:24" s="6" customFormat="1" ht="12.75">
      <c r="B60" s="12"/>
      <c r="C60" s="12" t="s">
        <v>7</v>
      </c>
      <c r="D60" s="16">
        <f>Zonnepanelen1!$F$29</f>
        <v>0.025</v>
      </c>
      <c r="E60" s="16"/>
      <c r="F60" s="16">
        <f>D60</f>
        <v>0.025</v>
      </c>
      <c r="G60" s="16">
        <f>F60</f>
        <v>0.025</v>
      </c>
      <c r="H60" s="16">
        <f t="shared" si="367"/>
        <v>0.025</v>
      </c>
      <c r="I60" s="16">
        <f t="shared" si="367"/>
        <v>0.025</v>
      </c>
      <c r="J60" s="16">
        <f t="shared" si="367"/>
        <v>0.025</v>
      </c>
      <c r="K60" s="16">
        <f t="shared" si="367"/>
        <v>0.025</v>
      </c>
      <c r="L60" s="16">
        <f t="shared" si="367"/>
        <v>0.025</v>
      </c>
      <c r="M60" s="16">
        <f t="shared" si="367"/>
        <v>0.025</v>
      </c>
      <c r="N60" s="16">
        <f t="shared" si="367"/>
        <v>0.025</v>
      </c>
      <c r="O60" s="16">
        <f t="shared" si="367"/>
        <v>0.025</v>
      </c>
      <c r="P60" s="16">
        <f t="shared" si="367"/>
        <v>0.025</v>
      </c>
      <c r="Q60" s="16">
        <f t="shared" si="367"/>
        <v>0.025</v>
      </c>
      <c r="R60" s="16">
        <f t="shared" si="367"/>
        <v>0.025</v>
      </c>
      <c r="S60" s="16">
        <f t="shared" si="367"/>
        <v>0.025</v>
      </c>
      <c r="T60" s="16">
        <f t="shared" si="367"/>
        <v>0.025</v>
      </c>
      <c r="U60" s="16">
        <f t="shared" si="367"/>
        <v>0.025</v>
      </c>
      <c r="V60" s="16">
        <f t="shared" si="367"/>
        <v>0.025</v>
      </c>
      <c r="W60" s="16">
        <f t="shared" si="368"/>
        <v>0.025</v>
      </c>
      <c r="X60" s="16">
        <f t="shared" si="368"/>
        <v>0.025</v>
      </c>
    </row>
    <row r="61" spans="2:24" s="6" customFormat="1" ht="12.75">
      <c r="B61" s="12"/>
      <c r="C61" s="12" t="s">
        <v>3</v>
      </c>
      <c r="D61" s="17"/>
      <c r="E61" s="17">
        <v>1</v>
      </c>
      <c r="F61" s="17">
        <f>E61*(1+F60)</f>
        <v>1.025</v>
      </c>
      <c r="G61" s="17">
        <f aca="true" t="shared" si="369" ref="G61:X61">F61*(1+G60)</f>
        <v>1.050625</v>
      </c>
      <c r="H61" s="17">
        <f t="shared" si="369"/>
        <v>1.0768906249999999</v>
      </c>
      <c r="I61" s="17">
        <f t="shared" si="369"/>
        <v>1.1038128906249998</v>
      </c>
      <c r="J61" s="17">
        <f t="shared" si="369"/>
        <v>1.1314082128906247</v>
      </c>
      <c r="K61" s="17">
        <f t="shared" si="369"/>
        <v>1.1596934182128902</v>
      </c>
      <c r="L61" s="17">
        <f t="shared" si="369"/>
        <v>1.1886857536682123</v>
      </c>
      <c r="M61" s="17">
        <f t="shared" si="369"/>
        <v>1.2184028975099175</v>
      </c>
      <c r="N61" s="17">
        <f t="shared" si="369"/>
        <v>1.2488629699476652</v>
      </c>
      <c r="O61" s="17">
        <f t="shared" si="369"/>
        <v>1.2800845441963566</v>
      </c>
      <c r="P61" s="17">
        <f t="shared" si="369"/>
        <v>1.3120866578012655</v>
      </c>
      <c r="Q61" s="17">
        <f t="shared" si="369"/>
        <v>1.344888824246297</v>
      </c>
      <c r="R61" s="17">
        <f t="shared" si="369"/>
        <v>1.3785110448524545</v>
      </c>
      <c r="S61" s="17">
        <f t="shared" si="369"/>
        <v>1.4129738209737657</v>
      </c>
      <c r="T61" s="17">
        <f t="shared" si="369"/>
        <v>1.4482981664981096</v>
      </c>
      <c r="U61" s="17">
        <f t="shared" si="369"/>
        <v>1.4845056206605622</v>
      </c>
      <c r="V61" s="17">
        <f t="shared" si="369"/>
        <v>1.521618261177076</v>
      </c>
      <c r="W61" s="17">
        <f t="shared" si="369"/>
        <v>1.5596587177065029</v>
      </c>
      <c r="X61" s="17">
        <f t="shared" si="369"/>
        <v>1.5986501856491653</v>
      </c>
    </row>
    <row r="62" spans="2:24" s="6" customFormat="1" ht="12.75">
      <c r="B62" s="12"/>
      <c r="C62" s="18" t="s">
        <v>8</v>
      </c>
      <c r="D62" s="18"/>
      <c r="E62" s="19">
        <f>E59*E61</f>
        <v>4266.25</v>
      </c>
      <c r="F62" s="19">
        <f>F61*F59</f>
        <v>4372.90625</v>
      </c>
      <c r="G62" s="19">
        <f aca="true" t="shared" si="370" ref="G62:X62">G61*G59</f>
        <v>4482.228906249999</v>
      </c>
      <c r="H62" s="19">
        <f t="shared" si="370"/>
        <v>4594.284628906249</v>
      </c>
      <c r="I62" s="19">
        <f t="shared" si="370"/>
        <v>4709.141744628905</v>
      </c>
      <c r="J62" s="19">
        <f t="shared" si="370"/>
        <v>4826.870288244628</v>
      </c>
      <c r="K62" s="19">
        <f t="shared" si="370"/>
        <v>4947.542045450743</v>
      </c>
      <c r="L62" s="19">
        <f t="shared" si="370"/>
        <v>5071.230596587011</v>
      </c>
      <c r="M62" s="19">
        <f t="shared" si="370"/>
        <v>5198.011361501685</v>
      </c>
      <c r="N62" s="19">
        <f t="shared" si="370"/>
        <v>5327.961645539227</v>
      </c>
      <c r="O62" s="19">
        <f t="shared" si="370"/>
        <v>5461.1606866777065</v>
      </c>
      <c r="P62" s="19">
        <f t="shared" si="370"/>
        <v>5597.68970384465</v>
      </c>
      <c r="Q62" s="19">
        <f t="shared" si="370"/>
        <v>5737.631946440765</v>
      </c>
      <c r="R62" s="19">
        <f t="shared" si="370"/>
        <v>5881.072745101784</v>
      </c>
      <c r="S62" s="19">
        <f t="shared" si="370"/>
        <v>6028.099563729328</v>
      </c>
      <c r="T62" s="19">
        <f t="shared" si="370"/>
        <v>6178.80205282256</v>
      </c>
      <c r="U62" s="19">
        <f t="shared" si="370"/>
        <v>6333.272104143123</v>
      </c>
      <c r="V62" s="19">
        <f t="shared" si="370"/>
        <v>6491.603906746701</v>
      </c>
      <c r="W62" s="19">
        <f t="shared" si="370"/>
        <v>6653.894004415368</v>
      </c>
      <c r="X62" s="19">
        <f t="shared" si="370"/>
        <v>6820.241354525751</v>
      </c>
    </row>
    <row r="63" spans="2:24" s="6" customFormat="1" ht="12.75">
      <c r="B63" s="12"/>
      <c r="C63" s="37" t="s">
        <v>48</v>
      </c>
      <c r="D63" s="37"/>
      <c r="E63" s="44">
        <f>E62</f>
        <v>4266.25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2:24" s="6" customFormat="1" ht="12.75">
      <c r="B64" s="12"/>
      <c r="C64" s="12" t="s">
        <v>9</v>
      </c>
      <c r="D64" s="16">
        <f>Zonnepanelen1!$F$31</f>
        <v>0.06</v>
      </c>
      <c r="E64" s="16"/>
      <c r="F64" s="16">
        <f>D64</f>
        <v>0.06</v>
      </c>
      <c r="G64" s="16">
        <f aca="true" t="shared" si="371" ref="G64:X64">F64</f>
        <v>0.06</v>
      </c>
      <c r="H64" s="16">
        <f t="shared" si="371"/>
        <v>0.06</v>
      </c>
      <c r="I64" s="16">
        <f t="shared" si="371"/>
        <v>0.06</v>
      </c>
      <c r="J64" s="16">
        <f t="shared" si="371"/>
        <v>0.06</v>
      </c>
      <c r="K64" s="16">
        <f t="shared" si="371"/>
        <v>0.06</v>
      </c>
      <c r="L64" s="16">
        <f t="shared" si="371"/>
        <v>0.06</v>
      </c>
      <c r="M64" s="16">
        <f t="shared" si="371"/>
        <v>0.06</v>
      </c>
      <c r="N64" s="16">
        <f t="shared" si="371"/>
        <v>0.06</v>
      </c>
      <c r="O64" s="16">
        <f t="shared" si="371"/>
        <v>0.06</v>
      </c>
      <c r="P64" s="16">
        <f t="shared" si="371"/>
        <v>0.06</v>
      </c>
      <c r="Q64" s="16">
        <f t="shared" si="371"/>
        <v>0.06</v>
      </c>
      <c r="R64" s="16">
        <f t="shared" si="371"/>
        <v>0.06</v>
      </c>
      <c r="S64" s="16">
        <f t="shared" si="371"/>
        <v>0.06</v>
      </c>
      <c r="T64" s="16">
        <f t="shared" si="371"/>
        <v>0.06</v>
      </c>
      <c r="U64" s="16">
        <f t="shared" si="371"/>
        <v>0.06</v>
      </c>
      <c r="V64" s="16">
        <f t="shared" si="371"/>
        <v>0.06</v>
      </c>
      <c r="W64" s="16">
        <f t="shared" si="371"/>
        <v>0.06</v>
      </c>
      <c r="X64" s="16">
        <f t="shared" si="371"/>
        <v>0.06</v>
      </c>
    </row>
    <row r="65" spans="2:24" s="6" customFormat="1" ht="12.75">
      <c r="B65" s="12"/>
      <c r="C65" s="12" t="s">
        <v>3</v>
      </c>
      <c r="D65" s="17"/>
      <c r="E65" s="17">
        <v>1</v>
      </c>
      <c r="F65" s="17">
        <f>E65*(1+F64)</f>
        <v>1.06</v>
      </c>
      <c r="G65" s="17">
        <f aca="true" t="shared" si="372" ref="G65:X65">F65*(1+G64)</f>
        <v>1.1236000000000002</v>
      </c>
      <c r="H65" s="17">
        <f t="shared" si="372"/>
        <v>1.1910160000000003</v>
      </c>
      <c r="I65" s="17">
        <f t="shared" si="372"/>
        <v>1.2624769600000003</v>
      </c>
      <c r="J65" s="17">
        <f t="shared" si="372"/>
        <v>1.3382255776000005</v>
      </c>
      <c r="K65" s="17">
        <f t="shared" si="372"/>
        <v>1.4185191122560006</v>
      </c>
      <c r="L65" s="17">
        <f t="shared" si="372"/>
        <v>1.5036302589913606</v>
      </c>
      <c r="M65" s="17">
        <f t="shared" si="372"/>
        <v>1.5938480745308423</v>
      </c>
      <c r="N65" s="17">
        <f t="shared" si="372"/>
        <v>1.6894789590026928</v>
      </c>
      <c r="O65" s="17">
        <f t="shared" si="372"/>
        <v>1.7908476965428546</v>
      </c>
      <c r="P65" s="17">
        <f t="shared" si="372"/>
        <v>1.898298558335426</v>
      </c>
      <c r="Q65" s="17">
        <f t="shared" si="372"/>
        <v>2.0121964718355514</v>
      </c>
      <c r="R65" s="17">
        <f t="shared" si="372"/>
        <v>2.1329282601456847</v>
      </c>
      <c r="S65" s="17">
        <f t="shared" si="372"/>
        <v>2.2609039557544257</v>
      </c>
      <c r="T65" s="17">
        <f t="shared" si="372"/>
        <v>2.3965581930996915</v>
      </c>
      <c r="U65" s="17">
        <f t="shared" si="372"/>
        <v>2.5403516846856733</v>
      </c>
      <c r="V65" s="17">
        <f t="shared" si="372"/>
        <v>2.692772785766814</v>
      </c>
      <c r="W65" s="17">
        <f t="shared" si="372"/>
        <v>2.854339152912823</v>
      </c>
      <c r="X65" s="17">
        <f t="shared" si="372"/>
        <v>3.0255995020875925</v>
      </c>
    </row>
    <row r="66" spans="2:24" s="6" customFormat="1" ht="12.75">
      <c r="B66" s="12"/>
      <c r="C66" s="18" t="s">
        <v>10</v>
      </c>
      <c r="D66" s="22">
        <f>SUM(E66:X66)</f>
        <v>4266.25</v>
      </c>
      <c r="E66" s="19">
        <f>E63/E65</f>
        <v>4266.25</v>
      </c>
      <c r="F66" s="19">
        <f aca="true" t="shared" si="373" ref="F66:X66">F63/F65</f>
        <v>0</v>
      </c>
      <c r="G66" s="19">
        <f t="shared" si="373"/>
        <v>0</v>
      </c>
      <c r="H66" s="19">
        <f t="shared" si="373"/>
        <v>0</v>
      </c>
      <c r="I66" s="19">
        <f t="shared" si="373"/>
        <v>0</v>
      </c>
      <c r="J66" s="19">
        <f t="shared" si="373"/>
        <v>0</v>
      </c>
      <c r="K66" s="19">
        <f t="shared" si="373"/>
        <v>0</v>
      </c>
      <c r="L66" s="19">
        <f t="shared" si="373"/>
        <v>0</v>
      </c>
      <c r="M66" s="19">
        <f t="shared" si="373"/>
        <v>0</v>
      </c>
      <c r="N66" s="19">
        <f t="shared" si="373"/>
        <v>0</v>
      </c>
      <c r="O66" s="19">
        <f t="shared" si="373"/>
        <v>0</v>
      </c>
      <c r="P66" s="19">
        <f t="shared" si="373"/>
        <v>0</v>
      </c>
      <c r="Q66" s="19">
        <f t="shared" si="373"/>
        <v>0</v>
      </c>
      <c r="R66" s="19">
        <f t="shared" si="373"/>
        <v>0</v>
      </c>
      <c r="S66" s="19">
        <f t="shared" si="373"/>
        <v>0</v>
      </c>
      <c r="T66" s="19">
        <f t="shared" si="373"/>
        <v>0</v>
      </c>
      <c r="U66" s="19">
        <f t="shared" si="373"/>
        <v>0</v>
      </c>
      <c r="V66" s="19">
        <f t="shared" si="373"/>
        <v>0</v>
      </c>
      <c r="W66" s="19">
        <f t="shared" si="373"/>
        <v>0</v>
      </c>
      <c r="X66" s="19">
        <f t="shared" si="373"/>
        <v>0</v>
      </c>
    </row>
    <row r="67" spans="2:24" s="6" customFormat="1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2:24" s="6" customFormat="1" ht="12.75">
      <c r="B68" s="12"/>
      <c r="C68" s="14" t="s">
        <v>41</v>
      </c>
      <c r="D68" s="20" t="s">
        <v>11</v>
      </c>
      <c r="E68" s="13">
        <v>1</v>
      </c>
      <c r="F68" s="13">
        <f>E68+1</f>
        <v>2</v>
      </c>
      <c r="G68" s="13">
        <f aca="true" t="shared" si="374" ref="G68">F68+1</f>
        <v>3</v>
      </c>
      <c r="H68" s="13">
        <f aca="true" t="shared" si="375" ref="H68">G68+1</f>
        <v>4</v>
      </c>
      <c r="I68" s="13">
        <f aca="true" t="shared" si="376" ref="I68">H68+1</f>
        <v>5</v>
      </c>
      <c r="J68" s="13">
        <f aca="true" t="shared" si="377" ref="J68">I68+1</f>
        <v>6</v>
      </c>
      <c r="K68" s="13">
        <f aca="true" t="shared" si="378" ref="K68">J68+1</f>
        <v>7</v>
      </c>
      <c r="L68" s="13">
        <f aca="true" t="shared" si="379" ref="L68">K68+1</f>
        <v>8</v>
      </c>
      <c r="M68" s="13">
        <f aca="true" t="shared" si="380" ref="M68">L68+1</f>
        <v>9</v>
      </c>
      <c r="N68" s="13">
        <f aca="true" t="shared" si="381" ref="N68">M68+1</f>
        <v>10</v>
      </c>
      <c r="O68" s="13">
        <f aca="true" t="shared" si="382" ref="O68">N68+1</f>
        <v>11</v>
      </c>
      <c r="P68" s="13">
        <f aca="true" t="shared" si="383" ref="P68">O68+1</f>
        <v>12</v>
      </c>
      <c r="Q68" s="13">
        <f aca="true" t="shared" si="384" ref="Q68">P68+1</f>
        <v>13</v>
      </c>
      <c r="R68" s="13">
        <f aca="true" t="shared" si="385" ref="R68">Q68+1</f>
        <v>14</v>
      </c>
      <c r="S68" s="13">
        <f aca="true" t="shared" si="386" ref="S68">R68+1</f>
        <v>15</v>
      </c>
      <c r="T68" s="13">
        <f aca="true" t="shared" si="387" ref="T68">S68+1</f>
        <v>16</v>
      </c>
      <c r="U68" s="13">
        <f aca="true" t="shared" si="388" ref="U68">T68+1</f>
        <v>17</v>
      </c>
      <c r="V68" s="13">
        <f aca="true" t="shared" si="389" ref="V68">U68+1</f>
        <v>18</v>
      </c>
      <c r="W68" s="13">
        <f aca="true" t="shared" si="390" ref="W68">V68+1</f>
        <v>19</v>
      </c>
      <c r="X68" s="13">
        <f aca="true" t="shared" si="391" ref="X68">W68+1</f>
        <v>20</v>
      </c>
    </row>
    <row r="69" spans="2:24" s="6" customFormat="1" ht="12.75">
      <c r="B69" s="12"/>
      <c r="C69" s="12" t="s">
        <v>6</v>
      </c>
      <c r="D69" s="12"/>
      <c r="E69" s="15">
        <f>Zonnepanelen1!Q41</f>
        <v>968</v>
      </c>
      <c r="F69" s="15">
        <f>E69</f>
        <v>968</v>
      </c>
      <c r="G69" s="15">
        <f aca="true" t="shared" si="392" ref="G69">F69</f>
        <v>968</v>
      </c>
      <c r="H69" s="15">
        <f aca="true" t="shared" si="393" ref="H69:H70">G69</f>
        <v>968</v>
      </c>
      <c r="I69" s="15">
        <f aca="true" t="shared" si="394" ref="I69:I70">H69</f>
        <v>968</v>
      </c>
      <c r="J69" s="15">
        <f aca="true" t="shared" si="395" ref="J69:J70">I69</f>
        <v>968</v>
      </c>
      <c r="K69" s="15">
        <f aca="true" t="shared" si="396" ref="K69:K70">J69</f>
        <v>968</v>
      </c>
      <c r="L69" s="15">
        <f aca="true" t="shared" si="397" ref="L69:L70">K69</f>
        <v>968</v>
      </c>
      <c r="M69" s="15">
        <f aca="true" t="shared" si="398" ref="M69:M70">L69</f>
        <v>968</v>
      </c>
      <c r="N69" s="15">
        <f aca="true" t="shared" si="399" ref="N69:N70">M69</f>
        <v>968</v>
      </c>
      <c r="O69" s="15">
        <f aca="true" t="shared" si="400" ref="O69:O70">N69</f>
        <v>968</v>
      </c>
      <c r="P69" s="15">
        <f aca="true" t="shared" si="401" ref="P69:P70">O69</f>
        <v>968</v>
      </c>
      <c r="Q69" s="15">
        <f aca="true" t="shared" si="402" ref="Q69:Q70">P69</f>
        <v>968</v>
      </c>
      <c r="R69" s="15">
        <f aca="true" t="shared" si="403" ref="R69:R70">Q69</f>
        <v>968</v>
      </c>
      <c r="S69" s="15">
        <f aca="true" t="shared" si="404" ref="S69:S70">R69</f>
        <v>968</v>
      </c>
      <c r="T69" s="15">
        <f aca="true" t="shared" si="405" ref="T69:T70">S69</f>
        <v>968</v>
      </c>
      <c r="U69" s="15">
        <f aca="true" t="shared" si="406" ref="U69:U70">T69</f>
        <v>968</v>
      </c>
      <c r="V69" s="15">
        <f aca="true" t="shared" si="407" ref="V69:V70">U69</f>
        <v>968</v>
      </c>
      <c r="W69" s="15">
        <f aca="true" t="shared" si="408" ref="W69:W70">V69</f>
        <v>968</v>
      </c>
      <c r="X69" s="15">
        <f aca="true" t="shared" si="409" ref="X69:X70">W69</f>
        <v>968</v>
      </c>
    </row>
    <row r="70" spans="2:24" s="6" customFormat="1" ht="12.75">
      <c r="B70" s="12"/>
      <c r="C70" s="12" t="s">
        <v>7</v>
      </c>
      <c r="D70" s="16">
        <f>Zonnepanelen1!$F$29</f>
        <v>0.025</v>
      </c>
      <c r="E70" s="16"/>
      <c r="F70" s="16">
        <f>D70</f>
        <v>0.025</v>
      </c>
      <c r="G70" s="16">
        <f>F70</f>
        <v>0.025</v>
      </c>
      <c r="H70" s="16">
        <f t="shared" si="393"/>
        <v>0.025</v>
      </c>
      <c r="I70" s="16">
        <f t="shared" si="394"/>
        <v>0.025</v>
      </c>
      <c r="J70" s="16">
        <f t="shared" si="395"/>
        <v>0.025</v>
      </c>
      <c r="K70" s="16">
        <f t="shared" si="396"/>
        <v>0.025</v>
      </c>
      <c r="L70" s="16">
        <f t="shared" si="397"/>
        <v>0.025</v>
      </c>
      <c r="M70" s="16">
        <f t="shared" si="398"/>
        <v>0.025</v>
      </c>
      <c r="N70" s="16">
        <f t="shared" si="399"/>
        <v>0.025</v>
      </c>
      <c r="O70" s="16">
        <f t="shared" si="400"/>
        <v>0.025</v>
      </c>
      <c r="P70" s="16">
        <f t="shared" si="401"/>
        <v>0.025</v>
      </c>
      <c r="Q70" s="16">
        <f t="shared" si="402"/>
        <v>0.025</v>
      </c>
      <c r="R70" s="16">
        <f t="shared" si="403"/>
        <v>0.025</v>
      </c>
      <c r="S70" s="16">
        <f t="shared" si="404"/>
        <v>0.025</v>
      </c>
      <c r="T70" s="16">
        <f t="shared" si="405"/>
        <v>0.025</v>
      </c>
      <c r="U70" s="16">
        <f t="shared" si="406"/>
        <v>0.025</v>
      </c>
      <c r="V70" s="16">
        <f t="shared" si="407"/>
        <v>0.025</v>
      </c>
      <c r="W70" s="16">
        <f t="shared" si="408"/>
        <v>0.025</v>
      </c>
      <c r="X70" s="16">
        <f t="shared" si="409"/>
        <v>0.025</v>
      </c>
    </row>
    <row r="71" spans="2:24" s="6" customFormat="1" ht="12.75">
      <c r="B71" s="12"/>
      <c r="C71" s="12" t="s">
        <v>3</v>
      </c>
      <c r="D71" s="17"/>
      <c r="E71" s="17">
        <v>1</v>
      </c>
      <c r="F71" s="17">
        <f>E71*(1+F70)</f>
        <v>1.025</v>
      </c>
      <c r="G71" s="17">
        <f aca="true" t="shared" si="410" ref="G71">F71*(1+G70)</f>
        <v>1.050625</v>
      </c>
      <c r="H71" s="17">
        <f aca="true" t="shared" si="411" ref="H71">G71*(1+H70)</f>
        <v>1.0768906249999999</v>
      </c>
      <c r="I71" s="17">
        <f aca="true" t="shared" si="412" ref="I71">H71*(1+I70)</f>
        <v>1.1038128906249998</v>
      </c>
      <c r="J71" s="17">
        <f aca="true" t="shared" si="413" ref="J71">I71*(1+J70)</f>
        <v>1.1314082128906247</v>
      </c>
      <c r="K71" s="17">
        <f aca="true" t="shared" si="414" ref="K71">J71*(1+K70)</f>
        <v>1.1596934182128902</v>
      </c>
      <c r="L71" s="17">
        <f aca="true" t="shared" si="415" ref="L71">K71*(1+L70)</f>
        <v>1.1886857536682123</v>
      </c>
      <c r="M71" s="17">
        <f aca="true" t="shared" si="416" ref="M71">L71*(1+M70)</f>
        <v>1.2184028975099175</v>
      </c>
      <c r="N71" s="17">
        <f aca="true" t="shared" si="417" ref="N71">M71*(1+N70)</f>
        <v>1.2488629699476652</v>
      </c>
      <c r="O71" s="17">
        <f aca="true" t="shared" si="418" ref="O71">N71*(1+O70)</f>
        <v>1.2800845441963566</v>
      </c>
      <c r="P71" s="17">
        <f aca="true" t="shared" si="419" ref="P71">O71*(1+P70)</f>
        <v>1.3120866578012655</v>
      </c>
      <c r="Q71" s="17">
        <f aca="true" t="shared" si="420" ref="Q71">P71*(1+Q70)</f>
        <v>1.344888824246297</v>
      </c>
      <c r="R71" s="17">
        <f aca="true" t="shared" si="421" ref="R71">Q71*(1+R70)</f>
        <v>1.3785110448524545</v>
      </c>
      <c r="S71" s="17">
        <f aca="true" t="shared" si="422" ref="S71">R71*(1+S70)</f>
        <v>1.4129738209737657</v>
      </c>
      <c r="T71" s="17">
        <f aca="true" t="shared" si="423" ref="T71">S71*(1+T70)</f>
        <v>1.4482981664981096</v>
      </c>
      <c r="U71" s="17">
        <f aca="true" t="shared" si="424" ref="U71">T71*(1+U70)</f>
        <v>1.4845056206605622</v>
      </c>
      <c r="V71" s="17">
        <f aca="true" t="shared" si="425" ref="V71">U71*(1+V70)</f>
        <v>1.521618261177076</v>
      </c>
      <c r="W71" s="17">
        <f aca="true" t="shared" si="426" ref="W71">V71*(1+W70)</f>
        <v>1.5596587177065029</v>
      </c>
      <c r="X71" s="17">
        <f aca="true" t="shared" si="427" ref="X71">W71*(1+X70)</f>
        <v>1.5986501856491653</v>
      </c>
    </row>
    <row r="72" spans="2:24" s="6" customFormat="1" ht="12.75">
      <c r="B72" s="12"/>
      <c r="C72" s="18" t="s">
        <v>8</v>
      </c>
      <c r="D72" s="18"/>
      <c r="E72" s="19">
        <f>E69*E71</f>
        <v>968</v>
      </c>
      <c r="F72" s="19">
        <f>F71*F69</f>
        <v>992.1999999999999</v>
      </c>
      <c r="G72" s="19">
        <f aca="true" t="shared" si="428" ref="G72:X72">G71*G69</f>
        <v>1017.0049999999999</v>
      </c>
      <c r="H72" s="19">
        <f t="shared" si="428"/>
        <v>1042.4301249999999</v>
      </c>
      <c r="I72" s="19">
        <f t="shared" si="428"/>
        <v>1068.4908781249999</v>
      </c>
      <c r="J72" s="19">
        <f t="shared" si="428"/>
        <v>1095.2031500781247</v>
      </c>
      <c r="K72" s="19">
        <f t="shared" si="428"/>
        <v>1122.5832288300776</v>
      </c>
      <c r="L72" s="19">
        <f t="shared" si="428"/>
        <v>1150.6478095508294</v>
      </c>
      <c r="M72" s="19">
        <f t="shared" si="428"/>
        <v>1179.4140047896</v>
      </c>
      <c r="N72" s="19">
        <f t="shared" si="428"/>
        <v>1208.89935490934</v>
      </c>
      <c r="O72" s="19">
        <f t="shared" si="428"/>
        <v>1239.1218387820732</v>
      </c>
      <c r="P72" s="19">
        <f t="shared" si="428"/>
        <v>1270.099884751625</v>
      </c>
      <c r="Q72" s="19">
        <f t="shared" si="428"/>
        <v>1301.8523818704157</v>
      </c>
      <c r="R72" s="19">
        <f t="shared" si="428"/>
        <v>1334.398691417176</v>
      </c>
      <c r="S72" s="19">
        <f t="shared" si="428"/>
        <v>1367.758658702605</v>
      </c>
      <c r="T72" s="19">
        <f t="shared" si="428"/>
        <v>1401.95262517017</v>
      </c>
      <c r="U72" s="19">
        <f t="shared" si="428"/>
        <v>1437.0014407994242</v>
      </c>
      <c r="V72" s="19">
        <f t="shared" si="428"/>
        <v>1472.9264768194096</v>
      </c>
      <c r="W72" s="19">
        <f t="shared" si="428"/>
        <v>1509.7496387398949</v>
      </c>
      <c r="X72" s="19">
        <f t="shared" si="428"/>
        <v>1547.493379708392</v>
      </c>
    </row>
    <row r="73" spans="2:24" s="6" customFormat="1" ht="12.75">
      <c r="B73" s="12"/>
      <c r="C73" s="37" t="s">
        <v>48</v>
      </c>
      <c r="D73" s="37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>
        <f>P72</f>
        <v>1270.099884751625</v>
      </c>
      <c r="Q73" s="44"/>
      <c r="R73" s="44"/>
      <c r="S73" s="44"/>
      <c r="T73" s="44"/>
      <c r="U73" s="44"/>
      <c r="V73" s="44"/>
      <c r="W73" s="44"/>
      <c r="X73" s="44"/>
    </row>
    <row r="74" spans="2:24" s="6" customFormat="1" ht="12.75">
      <c r="B74" s="12"/>
      <c r="C74" s="12" t="s">
        <v>9</v>
      </c>
      <c r="D74" s="16">
        <f>Zonnepanelen1!$F$31</f>
        <v>0.06</v>
      </c>
      <c r="E74" s="16"/>
      <c r="F74" s="16">
        <f>D74</f>
        <v>0.06</v>
      </c>
      <c r="G74" s="16">
        <f aca="true" t="shared" si="429" ref="G74">F74</f>
        <v>0.06</v>
      </c>
      <c r="H74" s="16">
        <f aca="true" t="shared" si="430" ref="H74">G74</f>
        <v>0.06</v>
      </c>
      <c r="I74" s="16">
        <f aca="true" t="shared" si="431" ref="I74">H74</f>
        <v>0.06</v>
      </c>
      <c r="J74" s="16">
        <f aca="true" t="shared" si="432" ref="J74">I74</f>
        <v>0.06</v>
      </c>
      <c r="K74" s="16">
        <f aca="true" t="shared" si="433" ref="K74">J74</f>
        <v>0.06</v>
      </c>
      <c r="L74" s="16">
        <f aca="true" t="shared" si="434" ref="L74">K74</f>
        <v>0.06</v>
      </c>
      <c r="M74" s="16">
        <f aca="true" t="shared" si="435" ref="M74">L74</f>
        <v>0.06</v>
      </c>
      <c r="N74" s="16">
        <f aca="true" t="shared" si="436" ref="N74">M74</f>
        <v>0.06</v>
      </c>
      <c r="O74" s="16">
        <f aca="true" t="shared" si="437" ref="O74">N74</f>
        <v>0.06</v>
      </c>
      <c r="P74" s="16">
        <f aca="true" t="shared" si="438" ref="P74">O74</f>
        <v>0.06</v>
      </c>
      <c r="Q74" s="16">
        <f aca="true" t="shared" si="439" ref="Q74">P74</f>
        <v>0.06</v>
      </c>
      <c r="R74" s="16">
        <f aca="true" t="shared" si="440" ref="R74">Q74</f>
        <v>0.06</v>
      </c>
      <c r="S74" s="16">
        <f aca="true" t="shared" si="441" ref="S74">R74</f>
        <v>0.06</v>
      </c>
      <c r="T74" s="16">
        <f aca="true" t="shared" si="442" ref="T74">S74</f>
        <v>0.06</v>
      </c>
      <c r="U74" s="16">
        <f aca="true" t="shared" si="443" ref="U74">T74</f>
        <v>0.06</v>
      </c>
      <c r="V74" s="16">
        <f aca="true" t="shared" si="444" ref="V74">U74</f>
        <v>0.06</v>
      </c>
      <c r="W74" s="16">
        <f aca="true" t="shared" si="445" ref="W74">V74</f>
        <v>0.06</v>
      </c>
      <c r="X74" s="16">
        <f aca="true" t="shared" si="446" ref="X74">W74</f>
        <v>0.06</v>
      </c>
    </row>
    <row r="75" spans="2:24" s="6" customFormat="1" ht="12.75">
      <c r="B75" s="12"/>
      <c r="C75" s="12" t="s">
        <v>3</v>
      </c>
      <c r="D75" s="17"/>
      <c r="E75" s="17">
        <v>1</v>
      </c>
      <c r="F75" s="17">
        <f>E75*(1+F74)</f>
        <v>1.06</v>
      </c>
      <c r="G75" s="17">
        <f aca="true" t="shared" si="447" ref="G75">F75*(1+G74)</f>
        <v>1.1236000000000002</v>
      </c>
      <c r="H75" s="17">
        <f aca="true" t="shared" si="448" ref="H75">G75*(1+H74)</f>
        <v>1.1910160000000003</v>
      </c>
      <c r="I75" s="17">
        <f aca="true" t="shared" si="449" ref="I75">H75*(1+I74)</f>
        <v>1.2624769600000003</v>
      </c>
      <c r="J75" s="17">
        <f aca="true" t="shared" si="450" ref="J75">I75*(1+J74)</f>
        <v>1.3382255776000005</v>
      </c>
      <c r="K75" s="17">
        <f aca="true" t="shared" si="451" ref="K75">J75*(1+K74)</f>
        <v>1.4185191122560006</v>
      </c>
      <c r="L75" s="17">
        <f aca="true" t="shared" si="452" ref="L75">K75*(1+L74)</f>
        <v>1.5036302589913606</v>
      </c>
      <c r="M75" s="17">
        <f aca="true" t="shared" si="453" ref="M75">L75*(1+M74)</f>
        <v>1.5938480745308423</v>
      </c>
      <c r="N75" s="17">
        <f aca="true" t="shared" si="454" ref="N75">M75*(1+N74)</f>
        <v>1.6894789590026928</v>
      </c>
      <c r="O75" s="17">
        <f aca="true" t="shared" si="455" ref="O75">N75*(1+O74)</f>
        <v>1.7908476965428546</v>
      </c>
      <c r="P75" s="17">
        <f aca="true" t="shared" si="456" ref="P75">O75*(1+P74)</f>
        <v>1.898298558335426</v>
      </c>
      <c r="Q75" s="17">
        <f aca="true" t="shared" si="457" ref="Q75">P75*(1+Q74)</f>
        <v>2.0121964718355514</v>
      </c>
      <c r="R75" s="17">
        <f aca="true" t="shared" si="458" ref="R75">Q75*(1+R74)</f>
        <v>2.1329282601456847</v>
      </c>
      <c r="S75" s="17">
        <f aca="true" t="shared" si="459" ref="S75">R75*(1+S74)</f>
        <v>2.2609039557544257</v>
      </c>
      <c r="T75" s="17">
        <f aca="true" t="shared" si="460" ref="T75">S75*(1+T74)</f>
        <v>2.3965581930996915</v>
      </c>
      <c r="U75" s="17">
        <f aca="true" t="shared" si="461" ref="U75">T75*(1+U74)</f>
        <v>2.5403516846856733</v>
      </c>
      <c r="V75" s="17">
        <f aca="true" t="shared" si="462" ref="V75">U75*(1+V74)</f>
        <v>2.692772785766814</v>
      </c>
      <c r="W75" s="17">
        <f aca="true" t="shared" si="463" ref="W75">V75*(1+W74)</f>
        <v>2.854339152912823</v>
      </c>
      <c r="X75" s="17">
        <f aca="true" t="shared" si="464" ref="X75">W75*(1+X74)</f>
        <v>3.0255995020875925</v>
      </c>
    </row>
    <row r="76" spans="2:24" s="6" customFormat="1" ht="12.75">
      <c r="B76" s="12"/>
      <c r="C76" s="18" t="s">
        <v>10</v>
      </c>
      <c r="D76" s="22">
        <f>SUM(E76:X76)</f>
        <v>669.0727752884911</v>
      </c>
      <c r="E76" s="19">
        <f>E73/E75</f>
        <v>0</v>
      </c>
      <c r="F76" s="19">
        <f aca="true" t="shared" si="465" ref="F76">F73/F75</f>
        <v>0</v>
      </c>
      <c r="G76" s="19">
        <f aca="true" t="shared" si="466" ref="G76">G73/G75</f>
        <v>0</v>
      </c>
      <c r="H76" s="19">
        <f aca="true" t="shared" si="467" ref="H76">H73/H75</f>
        <v>0</v>
      </c>
      <c r="I76" s="19">
        <f aca="true" t="shared" si="468" ref="I76">I73/I75</f>
        <v>0</v>
      </c>
      <c r="J76" s="19">
        <f aca="true" t="shared" si="469" ref="J76">J73/J75</f>
        <v>0</v>
      </c>
      <c r="K76" s="19">
        <f aca="true" t="shared" si="470" ref="K76">K73/K75</f>
        <v>0</v>
      </c>
      <c r="L76" s="19">
        <f aca="true" t="shared" si="471" ref="L76">L73/L75</f>
        <v>0</v>
      </c>
      <c r="M76" s="19">
        <f aca="true" t="shared" si="472" ref="M76">M73/M75</f>
        <v>0</v>
      </c>
      <c r="N76" s="19">
        <f aca="true" t="shared" si="473" ref="N76">N73/N75</f>
        <v>0</v>
      </c>
      <c r="O76" s="19">
        <f aca="true" t="shared" si="474" ref="O76">O73/O75</f>
        <v>0</v>
      </c>
      <c r="P76" s="19">
        <f aca="true" t="shared" si="475" ref="P76">P73/P75</f>
        <v>669.0727752884911</v>
      </c>
      <c r="Q76" s="19">
        <f aca="true" t="shared" si="476" ref="Q76">Q73/Q75</f>
        <v>0</v>
      </c>
      <c r="R76" s="19">
        <f aca="true" t="shared" si="477" ref="R76">R73/R75</f>
        <v>0</v>
      </c>
      <c r="S76" s="19">
        <f aca="true" t="shared" si="478" ref="S76">S73/S75</f>
        <v>0</v>
      </c>
      <c r="T76" s="19">
        <f aca="true" t="shared" si="479" ref="T76">T73/T75</f>
        <v>0</v>
      </c>
      <c r="U76" s="19">
        <f aca="true" t="shared" si="480" ref="U76">U73/U75</f>
        <v>0</v>
      </c>
      <c r="V76" s="19">
        <f aca="true" t="shared" si="481" ref="V76">V73/V75</f>
        <v>0</v>
      </c>
      <c r="W76" s="19">
        <f aca="true" t="shared" si="482" ref="W76">W73/W75</f>
        <v>0</v>
      </c>
      <c r="X76" s="19">
        <f aca="true" t="shared" si="483" ref="X76">X73/X75</f>
        <v>0</v>
      </c>
    </row>
    <row r="77" spans="2:24" s="6" customFormat="1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2:24" s="6" customFormat="1" ht="12.75">
      <c r="B78" s="12"/>
      <c r="C78" s="14" t="s">
        <v>58</v>
      </c>
      <c r="D78" s="20" t="s">
        <v>11</v>
      </c>
      <c r="E78" s="13">
        <v>1</v>
      </c>
      <c r="F78" s="13">
        <f>E78+1</f>
        <v>2</v>
      </c>
      <c r="G78" s="13">
        <f aca="true" t="shared" si="484" ref="G78">F78+1</f>
        <v>3</v>
      </c>
      <c r="H78" s="13">
        <f aca="true" t="shared" si="485" ref="H78">G78+1</f>
        <v>4</v>
      </c>
      <c r="I78" s="13">
        <f aca="true" t="shared" si="486" ref="I78">H78+1</f>
        <v>5</v>
      </c>
      <c r="J78" s="13">
        <f aca="true" t="shared" si="487" ref="J78">I78+1</f>
        <v>6</v>
      </c>
      <c r="K78" s="13">
        <f aca="true" t="shared" si="488" ref="K78">J78+1</f>
        <v>7</v>
      </c>
      <c r="L78" s="13">
        <f aca="true" t="shared" si="489" ref="L78">K78+1</f>
        <v>8</v>
      </c>
      <c r="M78" s="13">
        <f aca="true" t="shared" si="490" ref="M78">L78+1</f>
        <v>9</v>
      </c>
      <c r="N78" s="13">
        <f aca="true" t="shared" si="491" ref="N78">M78+1</f>
        <v>10</v>
      </c>
      <c r="O78" s="13">
        <f aca="true" t="shared" si="492" ref="O78">N78+1</f>
        <v>11</v>
      </c>
      <c r="P78" s="13">
        <f aca="true" t="shared" si="493" ref="P78">O78+1</f>
        <v>12</v>
      </c>
      <c r="Q78" s="13">
        <f aca="true" t="shared" si="494" ref="Q78">P78+1</f>
        <v>13</v>
      </c>
      <c r="R78" s="13">
        <f aca="true" t="shared" si="495" ref="R78">Q78+1</f>
        <v>14</v>
      </c>
      <c r="S78" s="13">
        <f aca="true" t="shared" si="496" ref="S78">R78+1</f>
        <v>15</v>
      </c>
      <c r="T78" s="13">
        <f aca="true" t="shared" si="497" ref="T78">S78+1</f>
        <v>16</v>
      </c>
      <c r="U78" s="13">
        <f aca="true" t="shared" si="498" ref="U78">T78+1</f>
        <v>17</v>
      </c>
      <c r="V78" s="13">
        <f aca="true" t="shared" si="499" ref="V78">U78+1</f>
        <v>18</v>
      </c>
      <c r="W78" s="13">
        <f aca="true" t="shared" si="500" ref="W78">V78+1</f>
        <v>19</v>
      </c>
      <c r="X78" s="13">
        <f aca="true" t="shared" si="501" ref="X78">W78+1</f>
        <v>20</v>
      </c>
    </row>
    <row r="79" spans="2:24" s="6" customFormat="1" ht="12.75">
      <c r="B79" s="12"/>
      <c r="C79" s="12" t="s">
        <v>6</v>
      </c>
      <c r="D79" s="12"/>
      <c r="E79" s="15">
        <f>Zonnepanelen1!Q47</f>
        <v>612</v>
      </c>
      <c r="F79" s="15">
        <f>E79</f>
        <v>612</v>
      </c>
      <c r="G79" s="15">
        <f aca="true" t="shared" si="502" ref="G79">F79</f>
        <v>612</v>
      </c>
      <c r="H79" s="15">
        <f aca="true" t="shared" si="503" ref="H79:H80">G79</f>
        <v>612</v>
      </c>
      <c r="I79" s="15">
        <f aca="true" t="shared" si="504" ref="I79:I80">H79</f>
        <v>612</v>
      </c>
      <c r="J79" s="15">
        <f aca="true" t="shared" si="505" ref="J79:J80">I79</f>
        <v>612</v>
      </c>
      <c r="K79" s="15">
        <f aca="true" t="shared" si="506" ref="K79:K80">J79</f>
        <v>612</v>
      </c>
      <c r="L79" s="15">
        <f aca="true" t="shared" si="507" ref="L79:L80">K79</f>
        <v>612</v>
      </c>
      <c r="M79" s="15">
        <f aca="true" t="shared" si="508" ref="M79:M80">L79</f>
        <v>612</v>
      </c>
      <c r="N79" s="15">
        <f aca="true" t="shared" si="509" ref="N79:N80">M79</f>
        <v>612</v>
      </c>
      <c r="O79" s="15">
        <f aca="true" t="shared" si="510" ref="O79:O80">N79</f>
        <v>612</v>
      </c>
      <c r="P79" s="15">
        <f aca="true" t="shared" si="511" ref="P79:P80">O79</f>
        <v>612</v>
      </c>
      <c r="Q79" s="15">
        <f aca="true" t="shared" si="512" ref="Q79:Q80">P79</f>
        <v>612</v>
      </c>
      <c r="R79" s="15">
        <f aca="true" t="shared" si="513" ref="R79:R80">Q79</f>
        <v>612</v>
      </c>
      <c r="S79" s="15">
        <f aca="true" t="shared" si="514" ref="S79:S80">R79</f>
        <v>612</v>
      </c>
      <c r="T79" s="15">
        <f aca="true" t="shared" si="515" ref="T79:T80">S79</f>
        <v>612</v>
      </c>
      <c r="U79" s="15">
        <f aca="true" t="shared" si="516" ref="U79:U80">T79</f>
        <v>612</v>
      </c>
      <c r="V79" s="15">
        <f aca="true" t="shared" si="517" ref="V79:V80">U79</f>
        <v>612</v>
      </c>
      <c r="W79" s="15">
        <f aca="true" t="shared" si="518" ref="W79:W80">V79</f>
        <v>612</v>
      </c>
      <c r="X79" s="15">
        <f aca="true" t="shared" si="519" ref="X79:X80">W79</f>
        <v>612</v>
      </c>
    </row>
    <row r="80" spans="2:24" s="6" customFormat="1" ht="12.75">
      <c r="B80" s="12"/>
      <c r="C80" s="12" t="s">
        <v>7</v>
      </c>
      <c r="D80" s="16">
        <f>Zonnepanelen1!$F$30</f>
        <v>0.05</v>
      </c>
      <c r="E80" s="16"/>
      <c r="F80" s="16">
        <f>D80</f>
        <v>0.05</v>
      </c>
      <c r="G80" s="16">
        <f>F80</f>
        <v>0.05</v>
      </c>
      <c r="H80" s="16">
        <f t="shared" si="503"/>
        <v>0.05</v>
      </c>
      <c r="I80" s="16">
        <f t="shared" si="504"/>
        <v>0.05</v>
      </c>
      <c r="J80" s="16">
        <f t="shared" si="505"/>
        <v>0.05</v>
      </c>
      <c r="K80" s="16">
        <f t="shared" si="506"/>
        <v>0.05</v>
      </c>
      <c r="L80" s="16">
        <f t="shared" si="507"/>
        <v>0.05</v>
      </c>
      <c r="M80" s="16">
        <f t="shared" si="508"/>
        <v>0.05</v>
      </c>
      <c r="N80" s="16">
        <f t="shared" si="509"/>
        <v>0.05</v>
      </c>
      <c r="O80" s="16">
        <f t="shared" si="510"/>
        <v>0.05</v>
      </c>
      <c r="P80" s="16">
        <f t="shared" si="511"/>
        <v>0.05</v>
      </c>
      <c r="Q80" s="16">
        <f t="shared" si="512"/>
        <v>0.05</v>
      </c>
      <c r="R80" s="16">
        <f t="shared" si="513"/>
        <v>0.05</v>
      </c>
      <c r="S80" s="16">
        <f t="shared" si="514"/>
        <v>0.05</v>
      </c>
      <c r="T80" s="16">
        <f t="shared" si="515"/>
        <v>0.05</v>
      </c>
      <c r="U80" s="16">
        <f t="shared" si="516"/>
        <v>0.05</v>
      </c>
      <c r="V80" s="16">
        <f t="shared" si="517"/>
        <v>0.05</v>
      </c>
      <c r="W80" s="16">
        <f t="shared" si="518"/>
        <v>0.05</v>
      </c>
      <c r="X80" s="16">
        <f t="shared" si="519"/>
        <v>0.05</v>
      </c>
    </row>
    <row r="81" spans="2:24" s="6" customFormat="1" ht="12.75">
      <c r="B81" s="12"/>
      <c r="C81" s="12" t="s">
        <v>3</v>
      </c>
      <c r="D81" s="17"/>
      <c r="E81" s="17">
        <v>1</v>
      </c>
      <c r="F81" s="17">
        <f>E81*(1+F80)</f>
        <v>1.05</v>
      </c>
      <c r="G81" s="17">
        <f aca="true" t="shared" si="520" ref="G81">F81*(1+G80)</f>
        <v>1.1025</v>
      </c>
      <c r="H81" s="17">
        <f aca="true" t="shared" si="521" ref="H81">G81*(1+H80)</f>
        <v>1.1576250000000001</v>
      </c>
      <c r="I81" s="17">
        <f aca="true" t="shared" si="522" ref="I81">H81*(1+I80)</f>
        <v>1.2155062500000002</v>
      </c>
      <c r="J81" s="17">
        <f aca="true" t="shared" si="523" ref="J81">I81*(1+J80)</f>
        <v>1.2762815625000004</v>
      </c>
      <c r="K81" s="17">
        <f aca="true" t="shared" si="524" ref="K81">J81*(1+K80)</f>
        <v>1.3400956406250004</v>
      </c>
      <c r="L81" s="17">
        <f aca="true" t="shared" si="525" ref="L81">K81*(1+L80)</f>
        <v>1.4071004226562505</v>
      </c>
      <c r="M81" s="17">
        <f aca="true" t="shared" si="526" ref="M81">L81*(1+M80)</f>
        <v>1.477455443789063</v>
      </c>
      <c r="N81" s="17">
        <f aca="true" t="shared" si="527" ref="N81">M81*(1+N80)</f>
        <v>1.5513282159785162</v>
      </c>
      <c r="O81" s="17">
        <f aca="true" t="shared" si="528" ref="O81">N81*(1+O80)</f>
        <v>1.628894626777442</v>
      </c>
      <c r="P81" s="17">
        <f aca="true" t="shared" si="529" ref="P81">O81*(1+P80)</f>
        <v>1.7103393581163142</v>
      </c>
      <c r="Q81" s="17">
        <f aca="true" t="shared" si="530" ref="Q81">P81*(1+Q80)</f>
        <v>1.79585632602213</v>
      </c>
      <c r="R81" s="17">
        <f aca="true" t="shared" si="531" ref="R81">Q81*(1+R80)</f>
        <v>1.8856491423232367</v>
      </c>
      <c r="S81" s="17">
        <f aca="true" t="shared" si="532" ref="S81">R81*(1+S80)</f>
        <v>1.9799315994393987</v>
      </c>
      <c r="T81" s="17">
        <f aca="true" t="shared" si="533" ref="T81">S81*(1+T80)</f>
        <v>2.0789281794113688</v>
      </c>
      <c r="U81" s="17">
        <f aca="true" t="shared" si="534" ref="U81">T81*(1+U80)</f>
        <v>2.1828745883819374</v>
      </c>
      <c r="V81" s="17">
        <f aca="true" t="shared" si="535" ref="V81">U81*(1+V80)</f>
        <v>2.2920183178010345</v>
      </c>
      <c r="W81" s="17">
        <f aca="true" t="shared" si="536" ref="W81">V81*(1+W80)</f>
        <v>2.406619233691086</v>
      </c>
      <c r="X81" s="17">
        <f aca="true" t="shared" si="537" ref="X81">W81*(1+X80)</f>
        <v>2.5269501953756404</v>
      </c>
    </row>
    <row r="82" spans="2:24" s="6" customFormat="1" ht="12.75">
      <c r="B82" s="12"/>
      <c r="C82" s="18" t="s">
        <v>8</v>
      </c>
      <c r="D82" s="18"/>
      <c r="E82" s="19">
        <f>E79*E81</f>
        <v>612</v>
      </c>
      <c r="F82" s="19">
        <f>F81*F79</f>
        <v>642.6</v>
      </c>
      <c r="G82" s="19">
        <f aca="true" t="shared" si="538" ref="G82:X82">G81*G79</f>
        <v>674.73</v>
      </c>
      <c r="H82" s="19">
        <f t="shared" si="538"/>
        <v>708.4665000000001</v>
      </c>
      <c r="I82" s="19">
        <f t="shared" si="538"/>
        <v>743.8898250000001</v>
      </c>
      <c r="J82" s="19">
        <f t="shared" si="538"/>
        <v>781.0843162500003</v>
      </c>
      <c r="K82" s="19">
        <f t="shared" si="538"/>
        <v>820.1385320625003</v>
      </c>
      <c r="L82" s="19">
        <f t="shared" si="538"/>
        <v>861.1454586656253</v>
      </c>
      <c r="M82" s="19">
        <f t="shared" si="538"/>
        <v>904.2027315989066</v>
      </c>
      <c r="N82" s="19">
        <f t="shared" si="538"/>
        <v>949.4128681788519</v>
      </c>
      <c r="O82" s="19">
        <f t="shared" si="538"/>
        <v>996.8835115877945</v>
      </c>
      <c r="P82" s="19">
        <f t="shared" si="538"/>
        <v>1046.7276871671843</v>
      </c>
      <c r="Q82" s="19">
        <f t="shared" si="538"/>
        <v>1099.0640715255436</v>
      </c>
      <c r="R82" s="19">
        <f t="shared" si="538"/>
        <v>1154.0172751018208</v>
      </c>
      <c r="S82" s="19">
        <f t="shared" si="538"/>
        <v>1211.718138856912</v>
      </c>
      <c r="T82" s="19">
        <f t="shared" si="538"/>
        <v>1272.3040457997577</v>
      </c>
      <c r="U82" s="19">
        <f t="shared" si="538"/>
        <v>1335.9192480897457</v>
      </c>
      <c r="V82" s="19">
        <f t="shared" si="538"/>
        <v>1402.7152104942331</v>
      </c>
      <c r="W82" s="19">
        <f t="shared" si="538"/>
        <v>1472.8509710189446</v>
      </c>
      <c r="X82" s="19">
        <f t="shared" si="538"/>
        <v>1546.493519569892</v>
      </c>
    </row>
    <row r="83" spans="2:24" s="6" customFormat="1" ht="12.75">
      <c r="B83" s="12"/>
      <c r="C83" s="37" t="s">
        <v>48</v>
      </c>
      <c r="D83" s="37"/>
      <c r="E83" s="44">
        <f aca="true" t="shared" si="539" ref="E83">E82</f>
        <v>612</v>
      </c>
      <c r="F83" s="44">
        <f aca="true" t="shared" si="540" ref="F83:X83">F82</f>
        <v>642.6</v>
      </c>
      <c r="G83" s="44">
        <f t="shared" si="540"/>
        <v>674.73</v>
      </c>
      <c r="H83" s="44">
        <f t="shared" si="540"/>
        <v>708.4665000000001</v>
      </c>
      <c r="I83" s="44">
        <f t="shared" si="540"/>
        <v>743.8898250000001</v>
      </c>
      <c r="J83" s="44">
        <f t="shared" si="540"/>
        <v>781.0843162500003</v>
      </c>
      <c r="K83" s="44">
        <f t="shared" si="540"/>
        <v>820.1385320625003</v>
      </c>
      <c r="L83" s="44">
        <f t="shared" si="540"/>
        <v>861.1454586656253</v>
      </c>
      <c r="M83" s="44">
        <f t="shared" si="540"/>
        <v>904.2027315989066</v>
      </c>
      <c r="N83" s="44">
        <f t="shared" si="540"/>
        <v>949.4128681788519</v>
      </c>
      <c r="O83" s="44">
        <f t="shared" si="540"/>
        <v>996.8835115877945</v>
      </c>
      <c r="P83" s="44">
        <f t="shared" si="540"/>
        <v>1046.7276871671843</v>
      </c>
      <c r="Q83" s="44">
        <f t="shared" si="540"/>
        <v>1099.0640715255436</v>
      </c>
      <c r="R83" s="44">
        <f t="shared" si="540"/>
        <v>1154.0172751018208</v>
      </c>
      <c r="S83" s="44">
        <f t="shared" si="540"/>
        <v>1211.718138856912</v>
      </c>
      <c r="T83" s="44">
        <f t="shared" si="540"/>
        <v>1272.3040457997577</v>
      </c>
      <c r="U83" s="44">
        <f t="shared" si="540"/>
        <v>1335.9192480897457</v>
      </c>
      <c r="V83" s="44">
        <f t="shared" si="540"/>
        <v>1402.7152104942331</v>
      </c>
      <c r="W83" s="44">
        <f t="shared" si="540"/>
        <v>1472.8509710189446</v>
      </c>
      <c r="X83" s="44">
        <f t="shared" si="540"/>
        <v>1546.493519569892</v>
      </c>
    </row>
    <row r="84" spans="2:24" s="6" customFormat="1" ht="12.75">
      <c r="B84" s="12"/>
      <c r="C84" s="12" t="s">
        <v>9</v>
      </c>
      <c r="D84" s="16">
        <f>Zonnepanelen1!$F$31</f>
        <v>0.06</v>
      </c>
      <c r="E84" s="16"/>
      <c r="F84" s="16">
        <f>D84</f>
        <v>0.06</v>
      </c>
      <c r="G84" s="16">
        <f aca="true" t="shared" si="541" ref="G84">F84</f>
        <v>0.06</v>
      </c>
      <c r="H84" s="16">
        <f aca="true" t="shared" si="542" ref="H84">G84</f>
        <v>0.06</v>
      </c>
      <c r="I84" s="16">
        <f aca="true" t="shared" si="543" ref="I84">H84</f>
        <v>0.06</v>
      </c>
      <c r="J84" s="16">
        <f aca="true" t="shared" si="544" ref="J84">I84</f>
        <v>0.06</v>
      </c>
      <c r="K84" s="16">
        <f aca="true" t="shared" si="545" ref="K84">J84</f>
        <v>0.06</v>
      </c>
      <c r="L84" s="16">
        <f aca="true" t="shared" si="546" ref="L84">K84</f>
        <v>0.06</v>
      </c>
      <c r="M84" s="16">
        <f aca="true" t="shared" si="547" ref="M84">L84</f>
        <v>0.06</v>
      </c>
      <c r="N84" s="16">
        <f aca="true" t="shared" si="548" ref="N84">M84</f>
        <v>0.06</v>
      </c>
      <c r="O84" s="16">
        <f aca="true" t="shared" si="549" ref="O84">N84</f>
        <v>0.06</v>
      </c>
      <c r="P84" s="16">
        <f aca="true" t="shared" si="550" ref="P84">O84</f>
        <v>0.06</v>
      </c>
      <c r="Q84" s="16">
        <f aca="true" t="shared" si="551" ref="Q84">P84</f>
        <v>0.06</v>
      </c>
      <c r="R84" s="16">
        <f aca="true" t="shared" si="552" ref="R84">Q84</f>
        <v>0.06</v>
      </c>
      <c r="S84" s="16">
        <f aca="true" t="shared" si="553" ref="S84">R84</f>
        <v>0.06</v>
      </c>
      <c r="T84" s="16">
        <f aca="true" t="shared" si="554" ref="T84">S84</f>
        <v>0.06</v>
      </c>
      <c r="U84" s="16">
        <f aca="true" t="shared" si="555" ref="U84">T84</f>
        <v>0.06</v>
      </c>
      <c r="V84" s="16">
        <f aca="true" t="shared" si="556" ref="V84">U84</f>
        <v>0.06</v>
      </c>
      <c r="W84" s="16">
        <f aca="true" t="shared" si="557" ref="W84">V84</f>
        <v>0.06</v>
      </c>
      <c r="X84" s="16">
        <f aca="true" t="shared" si="558" ref="X84">W84</f>
        <v>0.06</v>
      </c>
    </row>
    <row r="85" spans="2:24" s="6" customFormat="1" ht="12.75">
      <c r="B85" s="12"/>
      <c r="C85" s="12" t="s">
        <v>3</v>
      </c>
      <c r="D85" s="17"/>
      <c r="E85" s="17">
        <v>1</v>
      </c>
      <c r="F85" s="17">
        <f>E85*(1+F84)</f>
        <v>1.06</v>
      </c>
      <c r="G85" s="17">
        <f aca="true" t="shared" si="559" ref="G85">F85*(1+G84)</f>
        <v>1.1236000000000002</v>
      </c>
      <c r="H85" s="17">
        <f aca="true" t="shared" si="560" ref="H85">G85*(1+H84)</f>
        <v>1.1910160000000003</v>
      </c>
      <c r="I85" s="17">
        <f aca="true" t="shared" si="561" ref="I85">H85*(1+I84)</f>
        <v>1.2624769600000003</v>
      </c>
      <c r="J85" s="17">
        <f aca="true" t="shared" si="562" ref="J85">I85*(1+J84)</f>
        <v>1.3382255776000005</v>
      </c>
      <c r="K85" s="17">
        <f aca="true" t="shared" si="563" ref="K85">J85*(1+K84)</f>
        <v>1.4185191122560006</v>
      </c>
      <c r="L85" s="17">
        <f aca="true" t="shared" si="564" ref="L85">K85*(1+L84)</f>
        <v>1.5036302589913606</v>
      </c>
      <c r="M85" s="17">
        <f aca="true" t="shared" si="565" ref="M85">L85*(1+M84)</f>
        <v>1.5938480745308423</v>
      </c>
      <c r="N85" s="17">
        <f aca="true" t="shared" si="566" ref="N85">M85*(1+N84)</f>
        <v>1.6894789590026928</v>
      </c>
      <c r="O85" s="17">
        <f aca="true" t="shared" si="567" ref="O85">N85*(1+O84)</f>
        <v>1.7908476965428546</v>
      </c>
      <c r="P85" s="17">
        <f aca="true" t="shared" si="568" ref="P85">O85*(1+P84)</f>
        <v>1.898298558335426</v>
      </c>
      <c r="Q85" s="17">
        <f aca="true" t="shared" si="569" ref="Q85">P85*(1+Q84)</f>
        <v>2.0121964718355514</v>
      </c>
      <c r="R85" s="17">
        <f aca="true" t="shared" si="570" ref="R85">Q85*(1+R84)</f>
        <v>2.1329282601456847</v>
      </c>
      <c r="S85" s="17">
        <f aca="true" t="shared" si="571" ref="S85">R85*(1+S84)</f>
        <v>2.2609039557544257</v>
      </c>
      <c r="T85" s="17">
        <f aca="true" t="shared" si="572" ref="T85">S85*(1+T84)</f>
        <v>2.3965581930996915</v>
      </c>
      <c r="U85" s="17">
        <f aca="true" t="shared" si="573" ref="U85">T85*(1+U84)</f>
        <v>2.5403516846856733</v>
      </c>
      <c r="V85" s="17">
        <f aca="true" t="shared" si="574" ref="V85">U85*(1+V84)</f>
        <v>2.692772785766814</v>
      </c>
      <c r="W85" s="17">
        <f aca="true" t="shared" si="575" ref="W85">V85*(1+W84)</f>
        <v>2.854339152912823</v>
      </c>
      <c r="X85" s="17">
        <f aca="true" t="shared" si="576" ref="X85">W85*(1+X84)</f>
        <v>3.0255995020875925</v>
      </c>
    </row>
    <row r="86" spans="2:24" s="6" customFormat="1" ht="12.75">
      <c r="B86" s="12"/>
      <c r="C86" s="18" t="s">
        <v>10</v>
      </c>
      <c r="D86" s="22">
        <f>SUM(E86:X86)</f>
        <v>11202.695968584392</v>
      </c>
      <c r="E86" s="19">
        <f>E83/E85</f>
        <v>612</v>
      </c>
      <c r="F86" s="19">
        <f aca="true" t="shared" si="577" ref="F86">F83/F85</f>
        <v>606.2264150943396</v>
      </c>
      <c r="G86" s="19">
        <f aca="true" t="shared" si="578" ref="G86">G83/G85</f>
        <v>600.507297970808</v>
      </c>
      <c r="H86" s="19">
        <f aca="true" t="shared" si="579" ref="H86">H83/H85</f>
        <v>594.8421347824042</v>
      </c>
      <c r="I86" s="19">
        <f aca="true" t="shared" si="580" ref="I86">I83/I85</f>
        <v>589.23041652974</v>
      </c>
      <c r="J86" s="19">
        <f aca="true" t="shared" si="581" ref="J86">J83/J85</f>
        <v>583.6716390153085</v>
      </c>
      <c r="K86" s="19">
        <f aca="true" t="shared" si="582" ref="K86">K83/K85</f>
        <v>578.165302798183</v>
      </c>
      <c r="L86" s="19">
        <f aca="true" t="shared" si="583" ref="L86">L83/L85</f>
        <v>572.7109131491435</v>
      </c>
      <c r="M86" s="19">
        <f aca="true" t="shared" si="584" ref="M86">M83/M85</f>
        <v>567.307980006227</v>
      </c>
      <c r="N86" s="19">
        <f aca="true" t="shared" si="585" ref="N86">N83/N85</f>
        <v>561.9560179306966</v>
      </c>
      <c r="O86" s="19">
        <f aca="true" t="shared" si="586" ref="O86">O83/O85</f>
        <v>556.6545460634259</v>
      </c>
      <c r="P86" s="19">
        <f aca="true" t="shared" si="587" ref="P86">P83/P85</f>
        <v>551.4030880816954</v>
      </c>
      <c r="Q86" s="19">
        <f aca="true" t="shared" si="588" ref="Q86">Q83/Q85</f>
        <v>546.2011721563964</v>
      </c>
      <c r="R86" s="19">
        <f aca="true" t="shared" si="589" ref="R86">R83/R85</f>
        <v>541.048330909638</v>
      </c>
      <c r="S86" s="19">
        <f aca="true" t="shared" si="590" ref="S86">S83/S85</f>
        <v>535.9441013727546</v>
      </c>
      <c r="T86" s="19">
        <f aca="true" t="shared" si="591" ref="T86">T83/T85</f>
        <v>530.8880249447097</v>
      </c>
      <c r="U86" s="19">
        <f aca="true" t="shared" si="592" ref="U86">U83/U85</f>
        <v>525.8796473508918</v>
      </c>
      <c r="V86" s="19">
        <f aca="true" t="shared" si="593" ref="V86">V83/V85</f>
        <v>520.9185186022985</v>
      </c>
      <c r="W86" s="19">
        <f aca="true" t="shared" si="594" ref="W86">W83/W85</f>
        <v>516.0041929551069</v>
      </c>
      <c r="X86" s="19">
        <f aca="true" t="shared" si="595" ref="X86">X83/X85</f>
        <v>511.13622887062473</v>
      </c>
    </row>
    <row r="87" spans="2:24" s="6" customFormat="1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9" spans="2:24" s="6" customFormat="1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2:24" s="6" customFormat="1" ht="16.5" thickBot="1">
      <c r="B90" s="12"/>
      <c r="C90" s="41" t="s">
        <v>60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s="6" customFormat="1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2:24" s="6" customFormat="1" ht="12.75">
      <c r="B92" s="12"/>
      <c r="C92" s="14" t="s">
        <v>62</v>
      </c>
      <c r="D92" s="20"/>
      <c r="E92" s="13">
        <v>1</v>
      </c>
      <c r="F92" s="13">
        <f>E92+1</f>
        <v>2</v>
      </c>
      <c r="G92" s="13">
        <f aca="true" t="shared" si="596" ref="G92">F92+1</f>
        <v>3</v>
      </c>
      <c r="H92" s="13">
        <f aca="true" t="shared" si="597" ref="H92">G92+1</f>
        <v>4</v>
      </c>
      <c r="I92" s="13">
        <f aca="true" t="shared" si="598" ref="I92">H92+1</f>
        <v>5</v>
      </c>
      <c r="J92" s="13">
        <f aca="true" t="shared" si="599" ref="J92">I92+1</f>
        <v>6</v>
      </c>
      <c r="K92" s="13">
        <f aca="true" t="shared" si="600" ref="K92">J92+1</f>
        <v>7</v>
      </c>
      <c r="L92" s="13">
        <f aca="true" t="shared" si="601" ref="L92">K92+1</f>
        <v>8</v>
      </c>
      <c r="M92" s="13">
        <f aca="true" t="shared" si="602" ref="M92">L92+1</f>
        <v>9</v>
      </c>
      <c r="N92" s="13">
        <f aca="true" t="shared" si="603" ref="N92">M92+1</f>
        <v>10</v>
      </c>
      <c r="O92" s="13">
        <f aca="true" t="shared" si="604" ref="O92">N92+1</f>
        <v>11</v>
      </c>
      <c r="P92" s="13">
        <f aca="true" t="shared" si="605" ref="P92">O92+1</f>
        <v>12</v>
      </c>
      <c r="Q92" s="13">
        <f aca="true" t="shared" si="606" ref="Q92">P92+1</f>
        <v>13</v>
      </c>
      <c r="R92" s="13">
        <f aca="true" t="shared" si="607" ref="R92">Q92+1</f>
        <v>14</v>
      </c>
      <c r="S92" s="13">
        <f aca="true" t="shared" si="608" ref="S92">R92+1</f>
        <v>15</v>
      </c>
      <c r="T92" s="13">
        <f aca="true" t="shared" si="609" ref="T92">S92+1</f>
        <v>16</v>
      </c>
      <c r="U92" s="13">
        <f aca="true" t="shared" si="610" ref="U92">T92+1</f>
        <v>17</v>
      </c>
      <c r="V92" s="13">
        <f aca="true" t="shared" si="611" ref="V92">U92+1</f>
        <v>18</v>
      </c>
      <c r="W92" s="13">
        <f aca="true" t="shared" si="612" ref="W92">V92+1</f>
        <v>19</v>
      </c>
      <c r="X92" s="13">
        <f aca="true" t="shared" si="613" ref="X92">W92+1</f>
        <v>20</v>
      </c>
    </row>
    <row r="93" spans="2:24" s="6" customFormat="1" ht="12.75">
      <c r="B93" s="12"/>
      <c r="C93" s="12" t="str">
        <f>Zonnepanelen1!$C$16</f>
        <v>Scenario 1</v>
      </c>
      <c r="D93" s="12" t="str">
        <f>C19</f>
        <v>Investering</v>
      </c>
      <c r="E93" s="15">
        <f>E27*-1</f>
        <v>0</v>
      </c>
      <c r="F93" s="15">
        <f aca="true" t="shared" si="614" ref="F93:X93">F27*-1</f>
        <v>0</v>
      </c>
      <c r="G93" s="15">
        <f t="shared" si="614"/>
        <v>0</v>
      </c>
      <c r="H93" s="15">
        <f t="shared" si="614"/>
        <v>0</v>
      </c>
      <c r="I93" s="15">
        <f t="shared" si="614"/>
        <v>0</v>
      </c>
      <c r="J93" s="15">
        <f t="shared" si="614"/>
        <v>0</v>
      </c>
      <c r="K93" s="15">
        <f t="shared" si="614"/>
        <v>0</v>
      </c>
      <c r="L93" s="15">
        <f t="shared" si="614"/>
        <v>0</v>
      </c>
      <c r="M93" s="15">
        <f t="shared" si="614"/>
        <v>0</v>
      </c>
      <c r="N93" s="15">
        <f t="shared" si="614"/>
        <v>0</v>
      </c>
      <c r="O93" s="15">
        <f t="shared" si="614"/>
        <v>0</v>
      </c>
      <c r="P93" s="15">
        <f t="shared" si="614"/>
        <v>0</v>
      </c>
      <c r="Q93" s="15">
        <f t="shared" si="614"/>
        <v>0</v>
      </c>
      <c r="R93" s="15">
        <f t="shared" si="614"/>
        <v>0</v>
      </c>
      <c r="S93" s="15">
        <f t="shared" si="614"/>
        <v>0</v>
      </c>
      <c r="T93" s="15">
        <f t="shared" si="614"/>
        <v>0</v>
      </c>
      <c r="U93" s="15">
        <f t="shared" si="614"/>
        <v>0</v>
      </c>
      <c r="V93" s="15">
        <f t="shared" si="614"/>
        <v>0</v>
      </c>
      <c r="W93" s="15">
        <f t="shared" si="614"/>
        <v>0</v>
      </c>
      <c r="X93" s="15">
        <f t="shared" si="614"/>
        <v>0</v>
      </c>
    </row>
    <row r="94" spans="2:24" s="6" customFormat="1" ht="12.75">
      <c r="B94" s="12"/>
      <c r="C94" s="12"/>
      <c r="D94" s="12" t="str">
        <f>C29</f>
        <v>Onderhoud</v>
      </c>
      <c r="E94" s="15">
        <f>E37*-1</f>
        <v>0</v>
      </c>
      <c r="F94" s="15">
        <f aca="true" t="shared" si="615" ref="F94:X94">F37*-1</f>
        <v>0</v>
      </c>
      <c r="G94" s="15">
        <f t="shared" si="615"/>
        <v>0</v>
      </c>
      <c r="H94" s="15">
        <f t="shared" si="615"/>
        <v>0</v>
      </c>
      <c r="I94" s="15">
        <f t="shared" si="615"/>
        <v>0</v>
      </c>
      <c r="J94" s="15">
        <f t="shared" si="615"/>
        <v>0</v>
      </c>
      <c r="K94" s="15">
        <f t="shared" si="615"/>
        <v>0</v>
      </c>
      <c r="L94" s="15">
        <f t="shared" si="615"/>
        <v>0</v>
      </c>
      <c r="M94" s="15">
        <f t="shared" si="615"/>
        <v>0</v>
      </c>
      <c r="N94" s="15">
        <f t="shared" si="615"/>
        <v>0</v>
      </c>
      <c r="O94" s="15">
        <f t="shared" si="615"/>
        <v>0</v>
      </c>
      <c r="P94" s="15">
        <f t="shared" si="615"/>
        <v>0</v>
      </c>
      <c r="Q94" s="15">
        <f t="shared" si="615"/>
        <v>0</v>
      </c>
      <c r="R94" s="15">
        <f t="shared" si="615"/>
        <v>0</v>
      </c>
      <c r="S94" s="15">
        <f t="shared" si="615"/>
        <v>0</v>
      </c>
      <c r="T94" s="15">
        <f t="shared" si="615"/>
        <v>0</v>
      </c>
      <c r="U94" s="15">
        <f t="shared" si="615"/>
        <v>0</v>
      </c>
      <c r="V94" s="15">
        <f t="shared" si="615"/>
        <v>0</v>
      </c>
      <c r="W94" s="15">
        <f t="shared" si="615"/>
        <v>0</v>
      </c>
      <c r="X94" s="15">
        <f t="shared" si="615"/>
        <v>0</v>
      </c>
    </row>
    <row r="95" spans="2:24" s="6" customFormat="1" ht="12.75">
      <c r="B95" s="12"/>
      <c r="C95" s="12"/>
      <c r="D95" s="12" t="str">
        <f>C39</f>
        <v>E- rekening</v>
      </c>
      <c r="E95" s="15">
        <f>E47*-1</f>
        <v>-1200</v>
      </c>
      <c r="F95" s="15">
        <f aca="true" t="shared" si="616" ref="F95:X95">F47*-1</f>
        <v>-1188.6792452830189</v>
      </c>
      <c r="G95" s="15">
        <f t="shared" si="616"/>
        <v>-1177.4652901388392</v>
      </c>
      <c r="H95" s="15">
        <f t="shared" si="616"/>
        <v>-1166.357127024322</v>
      </c>
      <c r="I95" s="15">
        <f t="shared" si="616"/>
        <v>-1155.353757901451</v>
      </c>
      <c r="J95" s="15">
        <f t="shared" si="616"/>
        <v>-1144.4541941476637</v>
      </c>
      <c r="K95" s="15">
        <f t="shared" si="616"/>
        <v>-1133.6574564670254</v>
      </c>
      <c r="L95" s="15">
        <f t="shared" si="616"/>
        <v>-1122.9625748022422</v>
      </c>
      <c r="M95" s="15">
        <f t="shared" si="616"/>
        <v>-1112.368588247504</v>
      </c>
      <c r="N95" s="15">
        <f t="shared" si="616"/>
        <v>-1101.8745449621501</v>
      </c>
      <c r="O95" s="15">
        <f t="shared" si="616"/>
        <v>-1091.4795020851486</v>
      </c>
      <c r="P95" s="15">
        <f t="shared" si="616"/>
        <v>-1081.182525650383</v>
      </c>
      <c r="Q95" s="15">
        <f t="shared" si="616"/>
        <v>-1070.9826905027383</v>
      </c>
      <c r="R95" s="15">
        <f t="shared" si="616"/>
        <v>-1060.8790802149765</v>
      </c>
      <c r="S95" s="15">
        <f t="shared" si="616"/>
        <v>-1050.8707870054013</v>
      </c>
      <c r="T95" s="15">
        <f t="shared" si="616"/>
        <v>-1040.9569116562939</v>
      </c>
      <c r="U95" s="15">
        <f t="shared" si="616"/>
        <v>-1031.1365634331212</v>
      </c>
      <c r="V95" s="15">
        <f t="shared" si="616"/>
        <v>-1021.4088600045067</v>
      </c>
      <c r="W95" s="15">
        <f t="shared" si="616"/>
        <v>-1011.7729273629548</v>
      </c>
      <c r="X95" s="15">
        <f t="shared" si="616"/>
        <v>-1002.227899746323</v>
      </c>
    </row>
    <row r="96" spans="2:24" s="6" customFormat="1" ht="12.75">
      <c r="B96" s="12"/>
      <c r="C96" s="12"/>
      <c r="D96" s="18" t="s">
        <v>28</v>
      </c>
      <c r="E96" s="19">
        <f>SUM(E93:E95)</f>
        <v>-1200</v>
      </c>
      <c r="F96" s="19">
        <f aca="true" t="shared" si="617" ref="F96:X96">SUM(F93:F95)</f>
        <v>-1188.6792452830189</v>
      </c>
      <c r="G96" s="19">
        <f t="shared" si="617"/>
        <v>-1177.4652901388392</v>
      </c>
      <c r="H96" s="19">
        <f t="shared" si="617"/>
        <v>-1166.357127024322</v>
      </c>
      <c r="I96" s="19">
        <f t="shared" si="617"/>
        <v>-1155.353757901451</v>
      </c>
      <c r="J96" s="19">
        <f t="shared" si="617"/>
        <v>-1144.4541941476637</v>
      </c>
      <c r="K96" s="19">
        <f t="shared" si="617"/>
        <v>-1133.6574564670254</v>
      </c>
      <c r="L96" s="19">
        <f t="shared" si="617"/>
        <v>-1122.9625748022422</v>
      </c>
      <c r="M96" s="19">
        <f t="shared" si="617"/>
        <v>-1112.368588247504</v>
      </c>
      <c r="N96" s="19">
        <f t="shared" si="617"/>
        <v>-1101.8745449621501</v>
      </c>
      <c r="O96" s="19">
        <f t="shared" si="617"/>
        <v>-1091.4795020851486</v>
      </c>
      <c r="P96" s="19">
        <f t="shared" si="617"/>
        <v>-1081.182525650383</v>
      </c>
      <c r="Q96" s="19">
        <f t="shared" si="617"/>
        <v>-1070.9826905027383</v>
      </c>
      <c r="R96" s="19">
        <f t="shared" si="617"/>
        <v>-1060.8790802149765</v>
      </c>
      <c r="S96" s="19">
        <f t="shared" si="617"/>
        <v>-1050.8707870054013</v>
      </c>
      <c r="T96" s="19">
        <f t="shared" si="617"/>
        <v>-1040.9569116562939</v>
      </c>
      <c r="U96" s="19">
        <f t="shared" si="617"/>
        <v>-1031.1365634331212</v>
      </c>
      <c r="V96" s="19">
        <f t="shared" si="617"/>
        <v>-1021.4088600045067</v>
      </c>
      <c r="W96" s="19">
        <f t="shared" si="617"/>
        <v>-1011.7729273629548</v>
      </c>
      <c r="X96" s="19">
        <f t="shared" si="617"/>
        <v>-1002.227899746323</v>
      </c>
    </row>
    <row r="97" spans="2:24" s="6" customFormat="1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2:24" s="6" customFormat="1" ht="12.75">
      <c r="B98" s="12"/>
      <c r="C98" s="12" t="str">
        <f>Zonnepanelen1!$C$17</f>
        <v>Scenario 2</v>
      </c>
      <c r="D98" s="12" t="str">
        <f>C58</f>
        <v>Investering</v>
      </c>
      <c r="E98" s="15">
        <f>E66*-1</f>
        <v>-4266.25</v>
      </c>
      <c r="F98" s="15">
        <f aca="true" t="shared" si="618" ref="F98:X98">F66*-1</f>
        <v>0</v>
      </c>
      <c r="G98" s="15">
        <f t="shared" si="618"/>
        <v>0</v>
      </c>
      <c r="H98" s="15">
        <f t="shared" si="618"/>
        <v>0</v>
      </c>
      <c r="I98" s="15">
        <f t="shared" si="618"/>
        <v>0</v>
      </c>
      <c r="J98" s="15">
        <f t="shared" si="618"/>
        <v>0</v>
      </c>
      <c r="K98" s="15">
        <f t="shared" si="618"/>
        <v>0</v>
      </c>
      <c r="L98" s="15">
        <f t="shared" si="618"/>
        <v>0</v>
      </c>
      <c r="M98" s="15">
        <f t="shared" si="618"/>
        <v>0</v>
      </c>
      <c r="N98" s="15">
        <f t="shared" si="618"/>
        <v>0</v>
      </c>
      <c r="O98" s="15">
        <f t="shared" si="618"/>
        <v>0</v>
      </c>
      <c r="P98" s="15">
        <f t="shared" si="618"/>
        <v>0</v>
      </c>
      <c r="Q98" s="15">
        <f t="shared" si="618"/>
        <v>0</v>
      </c>
      <c r="R98" s="15">
        <f t="shared" si="618"/>
        <v>0</v>
      </c>
      <c r="S98" s="15">
        <f t="shared" si="618"/>
        <v>0</v>
      </c>
      <c r="T98" s="15">
        <f t="shared" si="618"/>
        <v>0</v>
      </c>
      <c r="U98" s="15">
        <f t="shared" si="618"/>
        <v>0</v>
      </c>
      <c r="V98" s="15">
        <f t="shared" si="618"/>
        <v>0</v>
      </c>
      <c r="W98" s="15">
        <f t="shared" si="618"/>
        <v>0</v>
      </c>
      <c r="X98" s="15">
        <f t="shared" si="618"/>
        <v>0</v>
      </c>
    </row>
    <row r="99" spans="2:24" s="6" customFormat="1" ht="12.75">
      <c r="B99" s="12"/>
      <c r="C99" s="12"/>
      <c r="D99" s="12" t="str">
        <f>C68</f>
        <v>Onderhoud</v>
      </c>
      <c r="E99" s="15">
        <f>E76*-1</f>
        <v>0</v>
      </c>
      <c r="F99" s="15">
        <f aca="true" t="shared" si="619" ref="F99:X99">F76*-1</f>
        <v>0</v>
      </c>
      <c r="G99" s="15">
        <f t="shared" si="619"/>
        <v>0</v>
      </c>
      <c r="H99" s="15">
        <f t="shared" si="619"/>
        <v>0</v>
      </c>
      <c r="I99" s="15">
        <f t="shared" si="619"/>
        <v>0</v>
      </c>
      <c r="J99" s="15">
        <f t="shared" si="619"/>
        <v>0</v>
      </c>
      <c r="K99" s="15">
        <f t="shared" si="619"/>
        <v>0</v>
      </c>
      <c r="L99" s="15">
        <f t="shared" si="619"/>
        <v>0</v>
      </c>
      <c r="M99" s="15">
        <f t="shared" si="619"/>
        <v>0</v>
      </c>
      <c r="N99" s="15">
        <f t="shared" si="619"/>
        <v>0</v>
      </c>
      <c r="O99" s="15">
        <f t="shared" si="619"/>
        <v>0</v>
      </c>
      <c r="P99" s="15">
        <f t="shared" si="619"/>
        <v>-669.0727752884911</v>
      </c>
      <c r="Q99" s="15">
        <f t="shared" si="619"/>
        <v>0</v>
      </c>
      <c r="R99" s="15">
        <f t="shared" si="619"/>
        <v>0</v>
      </c>
      <c r="S99" s="15">
        <f t="shared" si="619"/>
        <v>0</v>
      </c>
      <c r="T99" s="15">
        <f t="shared" si="619"/>
        <v>0</v>
      </c>
      <c r="U99" s="15">
        <f t="shared" si="619"/>
        <v>0</v>
      </c>
      <c r="V99" s="15">
        <f t="shared" si="619"/>
        <v>0</v>
      </c>
      <c r="W99" s="15">
        <f t="shared" si="619"/>
        <v>0</v>
      </c>
      <c r="X99" s="15">
        <f t="shared" si="619"/>
        <v>0</v>
      </c>
    </row>
    <row r="100" spans="2:24" s="6" customFormat="1" ht="12.75">
      <c r="B100" s="12"/>
      <c r="C100" s="12"/>
      <c r="D100" s="12" t="str">
        <f>C78</f>
        <v>E- rekening</v>
      </c>
      <c r="E100" s="15">
        <f>E86*-1</f>
        <v>-612</v>
      </c>
      <c r="F100" s="15">
        <f aca="true" t="shared" si="620" ref="F100:X100">F86*-1</f>
        <v>-606.2264150943396</v>
      </c>
      <c r="G100" s="15">
        <f t="shared" si="620"/>
        <v>-600.507297970808</v>
      </c>
      <c r="H100" s="15">
        <f t="shared" si="620"/>
        <v>-594.8421347824042</v>
      </c>
      <c r="I100" s="15">
        <f t="shared" si="620"/>
        <v>-589.23041652974</v>
      </c>
      <c r="J100" s="15">
        <f t="shared" si="620"/>
        <v>-583.6716390153085</v>
      </c>
      <c r="K100" s="15">
        <f t="shared" si="620"/>
        <v>-578.165302798183</v>
      </c>
      <c r="L100" s="15">
        <f t="shared" si="620"/>
        <v>-572.7109131491435</v>
      </c>
      <c r="M100" s="15">
        <f t="shared" si="620"/>
        <v>-567.307980006227</v>
      </c>
      <c r="N100" s="15">
        <f t="shared" si="620"/>
        <v>-561.9560179306966</v>
      </c>
      <c r="O100" s="15">
        <f t="shared" si="620"/>
        <v>-556.6545460634259</v>
      </c>
      <c r="P100" s="15">
        <f t="shared" si="620"/>
        <v>-551.4030880816954</v>
      </c>
      <c r="Q100" s="15">
        <f t="shared" si="620"/>
        <v>-546.2011721563964</v>
      </c>
      <c r="R100" s="15">
        <f t="shared" si="620"/>
        <v>-541.048330909638</v>
      </c>
      <c r="S100" s="15">
        <f t="shared" si="620"/>
        <v>-535.9441013727546</v>
      </c>
      <c r="T100" s="15">
        <f t="shared" si="620"/>
        <v>-530.8880249447097</v>
      </c>
      <c r="U100" s="15">
        <f t="shared" si="620"/>
        <v>-525.8796473508918</v>
      </c>
      <c r="V100" s="15">
        <f t="shared" si="620"/>
        <v>-520.9185186022985</v>
      </c>
      <c r="W100" s="15">
        <f t="shared" si="620"/>
        <v>-516.0041929551069</v>
      </c>
      <c r="X100" s="15">
        <f t="shared" si="620"/>
        <v>-511.13622887062473</v>
      </c>
    </row>
    <row r="101" spans="2:24" s="6" customFormat="1" ht="12.75">
      <c r="B101" s="12"/>
      <c r="C101" s="12"/>
      <c r="D101" s="18" t="s">
        <v>28</v>
      </c>
      <c r="E101" s="19">
        <f>SUM(E98:E100)</f>
        <v>-4878.25</v>
      </c>
      <c r="F101" s="19">
        <f aca="true" t="shared" si="621" ref="F101">SUM(F98:F100)</f>
        <v>-606.2264150943396</v>
      </c>
      <c r="G101" s="19">
        <f aca="true" t="shared" si="622" ref="G101">SUM(G98:G100)</f>
        <v>-600.507297970808</v>
      </c>
      <c r="H101" s="19">
        <f aca="true" t="shared" si="623" ref="H101">SUM(H98:H100)</f>
        <v>-594.8421347824042</v>
      </c>
      <c r="I101" s="19">
        <f aca="true" t="shared" si="624" ref="I101">SUM(I98:I100)</f>
        <v>-589.23041652974</v>
      </c>
      <c r="J101" s="19">
        <f aca="true" t="shared" si="625" ref="J101">SUM(J98:J100)</f>
        <v>-583.6716390153085</v>
      </c>
      <c r="K101" s="19">
        <f aca="true" t="shared" si="626" ref="K101">SUM(K98:K100)</f>
        <v>-578.165302798183</v>
      </c>
      <c r="L101" s="19">
        <f aca="true" t="shared" si="627" ref="L101">SUM(L98:L100)</f>
        <v>-572.7109131491435</v>
      </c>
      <c r="M101" s="19">
        <f aca="true" t="shared" si="628" ref="M101">SUM(M98:M100)</f>
        <v>-567.307980006227</v>
      </c>
      <c r="N101" s="19">
        <f aca="true" t="shared" si="629" ref="N101">SUM(N98:N100)</f>
        <v>-561.9560179306966</v>
      </c>
      <c r="O101" s="19">
        <f aca="true" t="shared" si="630" ref="O101">SUM(O98:O100)</f>
        <v>-556.6545460634259</v>
      </c>
      <c r="P101" s="19">
        <f aca="true" t="shared" si="631" ref="P101">SUM(P98:P100)</f>
        <v>-1220.4758633701865</v>
      </c>
      <c r="Q101" s="19">
        <f aca="true" t="shared" si="632" ref="Q101">SUM(Q98:Q100)</f>
        <v>-546.2011721563964</v>
      </c>
      <c r="R101" s="19">
        <f aca="true" t="shared" si="633" ref="R101">SUM(R98:R100)</f>
        <v>-541.048330909638</v>
      </c>
      <c r="S101" s="19">
        <f aca="true" t="shared" si="634" ref="S101">SUM(S98:S100)</f>
        <v>-535.9441013727546</v>
      </c>
      <c r="T101" s="19">
        <f aca="true" t="shared" si="635" ref="T101">SUM(T98:T100)</f>
        <v>-530.8880249447097</v>
      </c>
      <c r="U101" s="19">
        <f aca="true" t="shared" si="636" ref="U101">SUM(U98:U100)</f>
        <v>-525.8796473508918</v>
      </c>
      <c r="V101" s="19">
        <f aca="true" t="shared" si="637" ref="V101">SUM(V98:V100)</f>
        <v>-520.9185186022985</v>
      </c>
      <c r="W101" s="19">
        <f aca="true" t="shared" si="638" ref="W101">SUM(W98:W100)</f>
        <v>-516.0041929551069</v>
      </c>
      <c r="X101" s="19">
        <f aca="true" t="shared" si="639" ref="X101">SUM(X98:X100)</f>
        <v>-511.13622887062473</v>
      </c>
    </row>
    <row r="102" spans="2:24" s="6" customFormat="1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2:24" s="6" customFormat="1" ht="12.75">
      <c r="B103" s="12"/>
      <c r="C103" s="14" t="s">
        <v>61</v>
      </c>
      <c r="D103" s="20"/>
      <c r="E103" s="13">
        <v>1</v>
      </c>
      <c r="F103" s="13">
        <f>E103+1</f>
        <v>2</v>
      </c>
      <c r="G103" s="13">
        <f aca="true" t="shared" si="640" ref="G103">F103+1</f>
        <v>3</v>
      </c>
      <c r="H103" s="13">
        <f aca="true" t="shared" si="641" ref="H103">G103+1</f>
        <v>4</v>
      </c>
      <c r="I103" s="13">
        <f aca="true" t="shared" si="642" ref="I103">H103+1</f>
        <v>5</v>
      </c>
      <c r="J103" s="13">
        <f aca="true" t="shared" si="643" ref="J103">I103+1</f>
        <v>6</v>
      </c>
      <c r="K103" s="13">
        <f aca="true" t="shared" si="644" ref="K103">J103+1</f>
        <v>7</v>
      </c>
      <c r="L103" s="13">
        <f aca="true" t="shared" si="645" ref="L103">K103+1</f>
        <v>8</v>
      </c>
      <c r="M103" s="13">
        <f aca="true" t="shared" si="646" ref="M103">L103+1</f>
        <v>9</v>
      </c>
      <c r="N103" s="13">
        <f aca="true" t="shared" si="647" ref="N103">M103+1</f>
        <v>10</v>
      </c>
      <c r="O103" s="13">
        <f aca="true" t="shared" si="648" ref="O103">N103+1</f>
        <v>11</v>
      </c>
      <c r="P103" s="13">
        <f aca="true" t="shared" si="649" ref="P103">O103+1</f>
        <v>12</v>
      </c>
      <c r="Q103" s="13">
        <f aca="true" t="shared" si="650" ref="Q103">P103+1</f>
        <v>13</v>
      </c>
      <c r="R103" s="13">
        <f aca="true" t="shared" si="651" ref="R103">Q103+1</f>
        <v>14</v>
      </c>
      <c r="S103" s="13">
        <f aca="true" t="shared" si="652" ref="S103">R103+1</f>
        <v>15</v>
      </c>
      <c r="T103" s="13">
        <f aca="true" t="shared" si="653" ref="T103">S103+1</f>
        <v>16</v>
      </c>
      <c r="U103" s="13">
        <f aca="true" t="shared" si="654" ref="U103">T103+1</f>
        <v>17</v>
      </c>
      <c r="V103" s="13">
        <f aca="true" t="shared" si="655" ref="V103">U103+1</f>
        <v>18</v>
      </c>
      <c r="W103" s="13">
        <f aca="true" t="shared" si="656" ref="W103">V103+1</f>
        <v>19</v>
      </c>
      <c r="X103" s="13">
        <f aca="true" t="shared" si="657" ref="X103">W103+1</f>
        <v>20</v>
      </c>
    </row>
    <row r="104" spans="2:24" s="6" customFormat="1" ht="12.75">
      <c r="B104" s="12"/>
      <c r="C104" s="12"/>
      <c r="D104" s="12" t="str">
        <f>Zonnepanelen1!$C$16</f>
        <v>Scenario 1</v>
      </c>
      <c r="E104" s="15">
        <f>E96</f>
        <v>-1200</v>
      </c>
      <c r="F104" s="15">
        <f>E104+F96</f>
        <v>-2388.6792452830186</v>
      </c>
      <c r="G104" s="15">
        <f aca="true" t="shared" si="658" ref="G104:X104">F104+G96</f>
        <v>-3566.1445354218577</v>
      </c>
      <c r="H104" s="15">
        <f t="shared" si="658"/>
        <v>-4732.50166244618</v>
      </c>
      <c r="I104" s="15">
        <f t="shared" si="658"/>
        <v>-5887.855420347631</v>
      </c>
      <c r="J104" s="15">
        <f t="shared" si="658"/>
        <v>-7032.309614495294</v>
      </c>
      <c r="K104" s="15">
        <f t="shared" si="658"/>
        <v>-8165.96707096232</v>
      </c>
      <c r="L104" s="15">
        <f t="shared" si="658"/>
        <v>-9288.929645764561</v>
      </c>
      <c r="M104" s="15">
        <f t="shared" si="658"/>
        <v>-10401.298234012065</v>
      </c>
      <c r="N104" s="15">
        <f t="shared" si="658"/>
        <v>-11503.172778974214</v>
      </c>
      <c r="O104" s="15">
        <f t="shared" si="658"/>
        <v>-12594.652281059363</v>
      </c>
      <c r="P104" s="15">
        <f t="shared" si="658"/>
        <v>-13675.834806709747</v>
      </c>
      <c r="Q104" s="15">
        <f t="shared" si="658"/>
        <v>-14746.817497212485</v>
      </c>
      <c r="R104" s="15">
        <f t="shared" si="658"/>
        <v>-15807.696577427461</v>
      </c>
      <c r="S104" s="15">
        <f t="shared" si="658"/>
        <v>-16858.567364432864</v>
      </c>
      <c r="T104" s="15">
        <f t="shared" si="658"/>
        <v>-17899.524276089156</v>
      </c>
      <c r="U104" s="15">
        <f t="shared" si="658"/>
        <v>-18930.660839522276</v>
      </c>
      <c r="V104" s="15">
        <f t="shared" si="658"/>
        <v>-19952.069699526783</v>
      </c>
      <c r="W104" s="15">
        <f t="shared" si="658"/>
        <v>-20963.84262688974</v>
      </c>
      <c r="X104" s="15">
        <f t="shared" si="658"/>
        <v>-21966.07052663606</v>
      </c>
    </row>
    <row r="105" spans="2:24" s="6" customFormat="1" ht="12.75">
      <c r="B105" s="12"/>
      <c r="C105" s="12"/>
      <c r="D105" s="12" t="str">
        <f>Zonnepanelen1!$C$17</f>
        <v>Scenario 2</v>
      </c>
      <c r="E105" s="15">
        <f>E101</f>
        <v>-4878.25</v>
      </c>
      <c r="F105" s="15">
        <f>E105+F101</f>
        <v>-5484.476415094339</v>
      </c>
      <c r="G105" s="15">
        <f aca="true" t="shared" si="659" ref="G105:X105">F105+G101</f>
        <v>-6084.983713065148</v>
      </c>
      <c r="H105" s="15">
        <f t="shared" si="659"/>
        <v>-6679.825847847552</v>
      </c>
      <c r="I105" s="15">
        <f t="shared" si="659"/>
        <v>-7269.056264377292</v>
      </c>
      <c r="J105" s="15">
        <f t="shared" si="659"/>
        <v>-7852.727903392601</v>
      </c>
      <c r="K105" s="15">
        <f t="shared" si="659"/>
        <v>-8430.893206190784</v>
      </c>
      <c r="L105" s="15">
        <f t="shared" si="659"/>
        <v>-9003.604119339927</v>
      </c>
      <c r="M105" s="15">
        <f t="shared" si="659"/>
        <v>-9570.912099346155</v>
      </c>
      <c r="N105" s="15">
        <f t="shared" si="659"/>
        <v>-10132.868117276852</v>
      </c>
      <c r="O105" s="15">
        <f t="shared" si="659"/>
        <v>-10689.522663340278</v>
      </c>
      <c r="P105" s="15">
        <f t="shared" si="659"/>
        <v>-11909.998526710464</v>
      </c>
      <c r="Q105" s="15">
        <f t="shared" si="659"/>
        <v>-12456.19969886686</v>
      </c>
      <c r="R105" s="15">
        <f t="shared" si="659"/>
        <v>-12997.248029776498</v>
      </c>
      <c r="S105" s="15">
        <f t="shared" si="659"/>
        <v>-13533.192131149252</v>
      </c>
      <c r="T105" s="15">
        <f t="shared" si="659"/>
        <v>-14064.080156093962</v>
      </c>
      <c r="U105" s="15">
        <f t="shared" si="659"/>
        <v>-14589.959803444854</v>
      </c>
      <c r="V105" s="15">
        <f t="shared" si="659"/>
        <v>-15110.878322047152</v>
      </c>
      <c r="W105" s="15">
        <f t="shared" si="659"/>
        <v>-15626.882515002259</v>
      </c>
      <c r="X105" s="15">
        <f t="shared" si="659"/>
        <v>-16138.018743872883</v>
      </c>
    </row>
    <row r="106" spans="2:24" s="6" customFormat="1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574BF-C917-426A-8977-157A738EB955}">
  <dimension ref="A1:AH26"/>
  <sheetViews>
    <sheetView workbookViewId="0" topLeftCell="A1">
      <selection activeCell="I3" sqref="I3"/>
    </sheetView>
  </sheetViews>
  <sheetFormatPr defaultColWidth="9.140625" defaultRowHeight="12.75"/>
  <cols>
    <col min="1" max="1" width="1.421875" style="0" customWidth="1"/>
    <col min="2" max="3" width="1.7109375" style="0" customWidth="1"/>
    <col min="4" max="4" width="10.7109375" style="0" customWidth="1"/>
    <col min="5" max="5" width="13.28125" style="0" customWidth="1"/>
    <col min="6" max="6" width="5.140625" style="0" customWidth="1"/>
    <col min="7" max="7" width="2.140625" style="0" customWidth="1"/>
    <col min="8" max="10" width="8.7109375" style="0" customWidth="1"/>
    <col min="11" max="11" width="6.421875" style="0" customWidth="1"/>
    <col min="12" max="12" width="2.140625" style="0" customWidth="1"/>
    <col min="13" max="13" width="9.7109375" style="0" customWidth="1"/>
    <col min="14" max="14" width="2.140625" style="0" customWidth="1"/>
    <col min="15" max="15" width="7.7109375" style="75" customWidth="1"/>
    <col min="16" max="16" width="2.140625" style="0" customWidth="1"/>
    <col min="17" max="17" width="7.7109375" style="75" customWidth="1"/>
    <col min="18" max="18" width="2.140625" style="75" customWidth="1"/>
    <col min="19" max="19" width="7.7109375" style="75" customWidth="1"/>
    <col min="20" max="20" width="2.140625" style="75" customWidth="1"/>
    <col min="21" max="21" width="7.7109375" style="75" customWidth="1"/>
    <col min="22" max="22" width="3.00390625" style="0" customWidth="1"/>
  </cols>
  <sheetData>
    <row r="1" spans="1:22" s="6" customFormat="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9"/>
      <c r="P1" s="7"/>
      <c r="Q1" s="69"/>
      <c r="R1" s="69"/>
      <c r="S1" s="69"/>
      <c r="T1" s="69"/>
      <c r="U1" s="69"/>
      <c r="V1" s="7"/>
    </row>
    <row r="2" spans="1:22" s="6" customFormat="1" ht="12.75">
      <c r="A2" s="7"/>
      <c r="B2" s="1" t="s">
        <v>1</v>
      </c>
      <c r="C2" s="1"/>
      <c r="D2" s="1"/>
      <c r="E2" s="1" t="s">
        <v>75</v>
      </c>
      <c r="F2" s="1"/>
      <c r="G2" s="2"/>
      <c r="H2" s="1"/>
      <c r="I2" s="2"/>
      <c r="J2" s="2"/>
      <c r="K2" s="2"/>
      <c r="L2" s="2"/>
      <c r="M2" s="2"/>
      <c r="N2" s="2"/>
      <c r="O2" s="70"/>
      <c r="P2" s="2"/>
      <c r="Q2" s="70"/>
      <c r="R2" s="71"/>
      <c r="S2" s="71"/>
      <c r="T2" s="71"/>
      <c r="U2" s="71"/>
      <c r="V2" s="2"/>
    </row>
    <row r="3" spans="1:22" s="6" customFormat="1" ht="12.75">
      <c r="A3" s="7"/>
      <c r="B3" s="1"/>
      <c r="C3" s="1"/>
      <c r="D3" s="1"/>
      <c r="E3" s="1" t="s">
        <v>5</v>
      </c>
      <c r="F3" s="1"/>
      <c r="G3" s="2"/>
      <c r="H3" s="1"/>
      <c r="I3" s="2"/>
      <c r="J3" s="2"/>
      <c r="K3" s="2"/>
      <c r="L3" s="2"/>
      <c r="M3" s="2"/>
      <c r="N3" s="2"/>
      <c r="O3" s="70"/>
      <c r="P3" s="2"/>
      <c r="Q3" s="70"/>
      <c r="R3" s="71"/>
      <c r="S3" s="71"/>
      <c r="T3" s="71"/>
      <c r="U3" s="71"/>
      <c r="V3" s="2"/>
    </row>
    <row r="4" spans="1:22" s="6" customFormat="1" ht="12.75">
      <c r="A4" s="7"/>
      <c r="B4" s="1" t="s">
        <v>2</v>
      </c>
      <c r="C4" s="1"/>
      <c r="D4" s="1"/>
      <c r="E4" s="1" t="s">
        <v>76</v>
      </c>
      <c r="F4" s="1"/>
      <c r="G4" s="2"/>
      <c r="H4" s="1"/>
      <c r="I4" s="2"/>
      <c r="J4" s="2"/>
      <c r="K4" s="2"/>
      <c r="L4" s="2"/>
      <c r="M4" s="2"/>
      <c r="N4" s="2"/>
      <c r="O4" s="70"/>
      <c r="P4" s="2"/>
      <c r="Q4" s="70"/>
      <c r="R4" s="71"/>
      <c r="S4" s="71"/>
      <c r="T4" s="71"/>
      <c r="U4" s="71"/>
      <c r="V4" s="2"/>
    </row>
    <row r="5" spans="1:22" s="6" customFormat="1" ht="12.75">
      <c r="A5" s="7"/>
      <c r="B5" s="1" t="s">
        <v>4</v>
      </c>
      <c r="C5" s="1"/>
      <c r="D5" s="1"/>
      <c r="E5" s="1" t="s">
        <v>63</v>
      </c>
      <c r="F5" s="1"/>
      <c r="G5" s="2"/>
      <c r="H5" s="1"/>
      <c r="I5" s="3"/>
      <c r="J5" s="2"/>
      <c r="K5" s="2"/>
      <c r="L5" s="2"/>
      <c r="M5" s="2"/>
      <c r="N5" s="2"/>
      <c r="O5" s="70"/>
      <c r="P5" s="2"/>
      <c r="Q5" s="70"/>
      <c r="R5" s="71"/>
      <c r="S5" s="71"/>
      <c r="T5" s="71"/>
      <c r="U5" s="71"/>
      <c r="V5" s="2"/>
    </row>
    <row r="6" spans="1:22" s="6" customFormat="1" ht="12.75">
      <c r="A6" s="7"/>
      <c r="B6" s="1" t="s">
        <v>0</v>
      </c>
      <c r="C6" s="1"/>
      <c r="D6" s="1"/>
      <c r="E6" s="4">
        <f>Zonnepanelen1!$E$8</f>
        <v>45078</v>
      </c>
      <c r="F6" s="1"/>
      <c r="G6" s="2"/>
      <c r="H6" s="4"/>
      <c r="I6" s="2"/>
      <c r="J6" s="2"/>
      <c r="K6" s="2"/>
      <c r="L6" s="2"/>
      <c r="M6" s="2"/>
      <c r="N6" s="2"/>
      <c r="O6" s="70"/>
      <c r="P6" s="2"/>
      <c r="Q6" s="70"/>
      <c r="R6" s="71"/>
      <c r="S6" s="71"/>
      <c r="T6" s="71"/>
      <c r="U6" s="71"/>
      <c r="V6" s="2"/>
    </row>
    <row r="7" spans="1:22" s="6" customFormat="1" ht="12.75">
      <c r="A7" s="7"/>
      <c r="B7" s="1"/>
      <c r="C7" s="1"/>
      <c r="D7" s="1"/>
      <c r="E7" s="1"/>
      <c r="F7" s="1"/>
      <c r="G7" s="3"/>
      <c r="H7" s="5"/>
      <c r="I7" s="2"/>
      <c r="J7" s="3"/>
      <c r="K7" s="3"/>
      <c r="L7" s="3"/>
      <c r="M7" s="3"/>
      <c r="N7" s="3"/>
      <c r="O7" s="72"/>
      <c r="P7" s="3"/>
      <c r="Q7" s="72"/>
      <c r="R7" s="71"/>
      <c r="S7" s="71"/>
      <c r="T7" s="71"/>
      <c r="U7" s="71"/>
      <c r="V7" s="2"/>
    </row>
    <row r="8" spans="1:22" s="6" customFormat="1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3"/>
      <c r="P8" s="8"/>
      <c r="Q8" s="73"/>
      <c r="R8" s="73"/>
      <c r="S8" s="73"/>
      <c r="T8" s="73"/>
      <c r="U8" s="73"/>
      <c r="V8" s="8"/>
    </row>
    <row r="9" spans="2:22" s="6" customFormat="1" ht="12.75">
      <c r="B9" s="9" t="s">
        <v>89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74"/>
      <c r="P9" s="10"/>
      <c r="Q9" s="74"/>
      <c r="R9" s="74"/>
      <c r="S9" s="74"/>
      <c r="T9" s="74"/>
      <c r="U9" s="74"/>
      <c r="V9" s="11"/>
    </row>
    <row r="10" spans="2:22" s="6" customFormat="1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50"/>
      <c r="N10" s="12"/>
      <c r="O10" s="50"/>
      <c r="P10" s="12"/>
      <c r="Q10" s="50"/>
      <c r="R10" s="50"/>
      <c r="S10" s="50"/>
      <c r="T10" s="50"/>
      <c r="U10" s="50"/>
      <c r="V10" s="12"/>
    </row>
    <row r="11" spans="2:22" s="6" customFormat="1" ht="12.75">
      <c r="B11" s="12"/>
      <c r="C11" s="49"/>
      <c r="D11" s="12" t="s">
        <v>90</v>
      </c>
      <c r="E11" s="12"/>
      <c r="F11" s="12"/>
      <c r="G11" s="12"/>
      <c r="H11" s="12"/>
      <c r="I11" s="12"/>
      <c r="J11" s="12"/>
      <c r="K11" s="12"/>
      <c r="L11" s="12"/>
      <c r="M11" s="50"/>
      <c r="N11" s="12"/>
      <c r="O11" s="50"/>
      <c r="P11" s="12"/>
      <c r="Q11" s="50"/>
      <c r="R11" s="50"/>
      <c r="S11" s="50"/>
      <c r="T11" s="50"/>
      <c r="U11" s="50"/>
      <c r="V11" s="12"/>
    </row>
    <row r="12" spans="2:22" s="6" customFormat="1" ht="12.75">
      <c r="B12" s="12"/>
      <c r="C12" s="49"/>
      <c r="D12" s="12" t="s">
        <v>116</v>
      </c>
      <c r="E12" s="12"/>
      <c r="F12" s="12"/>
      <c r="G12" s="12"/>
      <c r="H12" s="16"/>
      <c r="I12" s="16"/>
      <c r="J12" s="12"/>
      <c r="K12" s="12"/>
      <c r="L12" s="12"/>
      <c r="M12" s="50"/>
      <c r="N12" s="12"/>
      <c r="O12" s="50"/>
      <c r="P12" s="12"/>
      <c r="Q12" s="50"/>
      <c r="R12" s="50"/>
      <c r="S12" s="50"/>
      <c r="T12" s="50"/>
      <c r="U12" s="50"/>
      <c r="V12" s="12"/>
    </row>
    <row r="13" spans="2:22" s="6" customFormat="1" ht="12.75">
      <c r="B13" s="12"/>
      <c r="C13" s="49"/>
      <c r="D13" s="12"/>
      <c r="E13" s="12"/>
      <c r="F13" s="12"/>
      <c r="G13" s="12"/>
      <c r="H13" s="16"/>
      <c r="I13" s="16"/>
      <c r="J13" s="12"/>
      <c r="K13" s="12"/>
      <c r="L13" s="12"/>
      <c r="M13" s="50"/>
      <c r="N13" s="12"/>
      <c r="O13" s="50"/>
      <c r="P13" s="12"/>
      <c r="Q13" s="50"/>
      <c r="R13" s="50"/>
      <c r="S13" s="50"/>
      <c r="T13" s="50"/>
      <c r="U13" s="50"/>
      <c r="V13" s="12"/>
    </row>
    <row r="14" spans="2:34" s="6" customFormat="1" ht="12.75">
      <c r="B14" s="12"/>
      <c r="C14" s="49"/>
      <c r="D14" s="24" t="s">
        <v>119</v>
      </c>
      <c r="E14" s="18"/>
      <c r="F14" s="18"/>
      <c r="G14" s="12"/>
      <c r="H14" s="83" t="s">
        <v>115</v>
      </c>
      <c r="I14" s="84"/>
      <c r="J14" s="18"/>
      <c r="K14" s="18"/>
      <c r="L14" s="12"/>
      <c r="M14" s="85" t="s">
        <v>14</v>
      </c>
      <c r="N14" s="18"/>
      <c r="O14" s="86" t="s">
        <v>114</v>
      </c>
      <c r="P14" s="18"/>
      <c r="Q14" s="87"/>
      <c r="R14" s="87"/>
      <c r="S14" s="87"/>
      <c r="T14" s="87"/>
      <c r="U14" s="87"/>
      <c r="V14" s="12"/>
      <c r="X14" s="12" t="s">
        <v>101</v>
      </c>
      <c r="Y14" s="12"/>
      <c r="Z14" s="12"/>
      <c r="AA14" s="12"/>
      <c r="AB14" s="12"/>
      <c r="AC14" s="12"/>
      <c r="AD14" s="12" t="s">
        <v>91</v>
      </c>
      <c r="AE14" s="12"/>
      <c r="AF14" s="12"/>
      <c r="AG14" s="12"/>
      <c r="AH14" s="50"/>
    </row>
    <row r="15" spans="2:34" s="6" customFormat="1" ht="12.75">
      <c r="B15" s="12"/>
      <c r="C15" s="49"/>
      <c r="D15" s="12"/>
      <c r="E15" s="12"/>
      <c r="F15" s="12"/>
      <c r="G15" s="12"/>
      <c r="H15" s="12"/>
      <c r="I15" s="12"/>
      <c r="J15" s="12"/>
      <c r="K15" s="12"/>
      <c r="L15" s="12"/>
      <c r="M15" s="50" t="s">
        <v>108</v>
      </c>
      <c r="N15" s="50"/>
      <c r="O15" s="82"/>
      <c r="P15" s="82" t="s">
        <v>117</v>
      </c>
      <c r="Q15" s="82"/>
      <c r="R15" s="82"/>
      <c r="S15" s="82"/>
      <c r="T15" s="82" t="s">
        <v>118</v>
      </c>
      <c r="U15" s="82"/>
      <c r="V15" s="12"/>
      <c r="X15" s="12"/>
      <c r="Y15" s="50" t="s">
        <v>92</v>
      </c>
      <c r="Z15" s="50"/>
      <c r="AA15" s="50" t="s">
        <v>93</v>
      </c>
      <c r="AB15" s="50"/>
      <c r="AC15" s="50"/>
      <c r="AD15" s="50"/>
      <c r="AE15" s="50" t="s">
        <v>92</v>
      </c>
      <c r="AF15" s="50" t="s">
        <v>97</v>
      </c>
      <c r="AG15" s="50" t="s">
        <v>93</v>
      </c>
      <c r="AH15" s="50" t="s">
        <v>97</v>
      </c>
    </row>
    <row r="16" spans="2:34" s="6" customFormat="1" ht="12.75">
      <c r="B16" s="12"/>
      <c r="C16" s="12"/>
      <c r="D16" s="13"/>
      <c r="E16" s="13"/>
      <c r="F16" s="13"/>
      <c r="G16" s="12"/>
      <c r="H16" s="13" t="s">
        <v>107</v>
      </c>
      <c r="I16" s="20" t="s">
        <v>94</v>
      </c>
      <c r="J16" s="20" t="s">
        <v>95</v>
      </c>
      <c r="K16" s="13"/>
      <c r="L16" s="12"/>
      <c r="M16" s="51" t="s">
        <v>109</v>
      </c>
      <c r="N16" s="12"/>
      <c r="O16" s="51" t="s">
        <v>92</v>
      </c>
      <c r="P16" s="13"/>
      <c r="Q16" s="51" t="s">
        <v>93</v>
      </c>
      <c r="R16" s="12"/>
      <c r="S16" s="51" t="s">
        <v>92</v>
      </c>
      <c r="T16" s="13"/>
      <c r="U16" s="51" t="s">
        <v>93</v>
      </c>
      <c r="V16" s="12"/>
      <c r="X16" s="20" t="s">
        <v>96</v>
      </c>
      <c r="Y16" s="77">
        <v>100</v>
      </c>
      <c r="Z16" s="77"/>
      <c r="AA16" s="77">
        <v>51</v>
      </c>
      <c r="AB16" s="51"/>
      <c r="AC16" s="51"/>
      <c r="AD16" s="51" t="s">
        <v>96</v>
      </c>
      <c r="AE16" s="77">
        <v>21966.07052663606</v>
      </c>
      <c r="AF16" s="76"/>
      <c r="AG16" s="77">
        <v>16138.018743872883</v>
      </c>
      <c r="AH16" s="76"/>
    </row>
    <row r="17" spans="2:34" s="6" customFormat="1" ht="12.75">
      <c r="B17" s="12"/>
      <c r="C17" s="12"/>
      <c r="D17" s="12" t="s">
        <v>68</v>
      </c>
      <c r="E17" s="12"/>
      <c r="F17" s="12"/>
      <c r="G17" s="12"/>
      <c r="H17" s="53">
        <v>-0.25</v>
      </c>
      <c r="I17" s="52">
        <v>4000</v>
      </c>
      <c r="J17" s="52">
        <f>I17*(1+H17)</f>
        <v>3000</v>
      </c>
      <c r="K17" s="12" t="s">
        <v>29</v>
      </c>
      <c r="L17" s="12"/>
      <c r="M17" s="50" t="s">
        <v>110</v>
      </c>
      <c r="N17" s="12"/>
      <c r="O17" s="58">
        <f>Z17</f>
        <v>-0.25</v>
      </c>
      <c r="P17" s="58"/>
      <c r="Q17" s="58">
        <f>AB17</f>
        <v>-0.49019607843137253</v>
      </c>
      <c r="R17" s="12"/>
      <c r="S17" s="58">
        <f>AF17</f>
        <v>-0.25</v>
      </c>
      <c r="T17" s="58"/>
      <c r="U17" s="58">
        <f>AH17</f>
        <v>-0.34028449952965745</v>
      </c>
      <c r="V17" s="12"/>
      <c r="X17" s="54" t="s">
        <v>100</v>
      </c>
      <c r="Y17" s="78">
        <v>75</v>
      </c>
      <c r="Z17" s="58">
        <f>(Y17-$Y$16)/$Y$16</f>
        <v>-0.25</v>
      </c>
      <c r="AA17" s="78">
        <v>26</v>
      </c>
      <c r="AB17" s="58">
        <f>(AA17-$AA$16)/$AA$16</f>
        <v>-0.49019607843137253</v>
      </c>
      <c r="AC17" s="81"/>
      <c r="AD17" s="50" t="s">
        <v>100</v>
      </c>
      <c r="AE17" s="78">
        <v>16474.552894977045</v>
      </c>
      <c r="AF17" s="58">
        <f>(AE17-$AE$16)/$AE$16</f>
        <v>-0.25</v>
      </c>
      <c r="AG17" s="78">
        <v>10646.501112213868</v>
      </c>
      <c r="AH17" s="58">
        <f>(AG17-$AG$16)/$AG$16</f>
        <v>-0.34028449952965745</v>
      </c>
    </row>
    <row r="18" spans="2:34" s="6" customFormat="1" ht="12.75">
      <c r="B18" s="12"/>
      <c r="C18" s="12"/>
      <c r="D18" s="55" t="s">
        <v>69</v>
      </c>
      <c r="E18" s="55"/>
      <c r="F18" s="55"/>
      <c r="G18" s="12"/>
      <c r="H18" s="58">
        <v>0.25</v>
      </c>
      <c r="I18" s="56">
        <v>2800</v>
      </c>
      <c r="J18" s="56">
        <f aca="true" t="shared" si="0" ref="J18:J24">I18*(1+H18)</f>
        <v>3500</v>
      </c>
      <c r="K18" s="55" t="s">
        <v>29</v>
      </c>
      <c r="L18" s="12"/>
      <c r="M18" s="66" t="s">
        <v>111</v>
      </c>
      <c r="N18" s="12"/>
      <c r="O18" s="58">
        <f aca="true" t="shared" si="1" ref="O18:O24">Z18</f>
        <v>0</v>
      </c>
      <c r="P18" s="58"/>
      <c r="Q18" s="58">
        <f aca="true" t="shared" si="2" ref="Q18:Q24">AB18</f>
        <v>-0.24019607843137256</v>
      </c>
      <c r="R18" s="12"/>
      <c r="S18" s="58">
        <f aca="true" t="shared" si="3" ref="S18:S24">AF18</f>
        <v>0</v>
      </c>
      <c r="T18" s="58"/>
      <c r="U18" s="58">
        <f aca="true" t="shared" si="4" ref="U18:U24">AH18</f>
        <v>-0.16673940476953192</v>
      </c>
      <c r="V18" s="12"/>
      <c r="X18" s="57" t="s">
        <v>100</v>
      </c>
      <c r="Y18" s="79">
        <v>100</v>
      </c>
      <c r="Z18" s="58">
        <f aca="true" t="shared" si="5" ref="Z18:Z24">(Y18-$Y$16)/$Y$16</f>
        <v>0</v>
      </c>
      <c r="AA18" s="79">
        <v>38.75</v>
      </c>
      <c r="AB18" s="58">
        <f aca="true" t="shared" si="6" ref="AB18:AB24">(AA18-$AA$16)/$AA$16</f>
        <v>-0.24019607843137256</v>
      </c>
      <c r="AC18" s="58"/>
      <c r="AD18" s="66" t="s">
        <v>100</v>
      </c>
      <c r="AE18" s="79">
        <v>21966.07052663606</v>
      </c>
      <c r="AF18" s="58">
        <f aca="true" t="shared" si="7" ref="AF18:AF24">(AE18-$AE$16)/$AE$16</f>
        <v>0</v>
      </c>
      <c r="AG18" s="79">
        <v>13447.175104359969</v>
      </c>
      <c r="AH18" s="58">
        <f aca="true" t="shared" si="8" ref="AH18:AH24">(AG18-$AG$16)/$AG$16</f>
        <v>-0.16673940476953192</v>
      </c>
    </row>
    <row r="19" spans="2:34" s="6" customFormat="1" ht="12.75">
      <c r="B19" s="12"/>
      <c r="C19" s="12"/>
      <c r="D19" s="40" t="s">
        <v>70</v>
      </c>
      <c r="E19" s="40"/>
      <c r="F19" s="40"/>
      <c r="G19" s="12"/>
      <c r="H19" s="61">
        <v>0.25</v>
      </c>
      <c r="I19" s="59">
        <v>0.4</v>
      </c>
      <c r="J19" s="59">
        <f t="shared" si="0"/>
        <v>0.5</v>
      </c>
      <c r="K19" s="40"/>
      <c r="L19" s="12"/>
      <c r="M19" s="67" t="s">
        <v>112</v>
      </c>
      <c r="N19" s="12"/>
      <c r="O19" s="58">
        <f t="shared" si="1"/>
        <v>0</v>
      </c>
      <c r="P19" s="58"/>
      <c r="Q19" s="58">
        <f t="shared" si="2"/>
        <v>-0.06862745098039216</v>
      </c>
      <c r="R19" s="12"/>
      <c r="S19" s="58">
        <f t="shared" si="3"/>
        <v>0</v>
      </c>
      <c r="T19" s="58"/>
      <c r="U19" s="58">
        <f t="shared" si="4"/>
        <v>-0.04763982993415198</v>
      </c>
      <c r="V19" s="12"/>
      <c r="X19" s="60" t="s">
        <v>100</v>
      </c>
      <c r="Y19" s="80">
        <v>100</v>
      </c>
      <c r="Z19" s="58">
        <f t="shared" si="5"/>
        <v>0</v>
      </c>
      <c r="AA19" s="80">
        <v>47.5</v>
      </c>
      <c r="AB19" s="58">
        <f t="shared" si="6"/>
        <v>-0.06862745098039216</v>
      </c>
      <c r="AC19" s="61"/>
      <c r="AD19" s="67" t="s">
        <v>100</v>
      </c>
      <c r="AE19" s="80">
        <v>21966.07052663606</v>
      </c>
      <c r="AF19" s="58">
        <f t="shared" si="7"/>
        <v>0</v>
      </c>
      <c r="AG19" s="80">
        <v>15369.206275440622</v>
      </c>
      <c r="AH19" s="58">
        <f t="shared" si="8"/>
        <v>-0.04763982993415198</v>
      </c>
    </row>
    <row r="20" spans="2:34" s="6" customFormat="1" ht="12.75">
      <c r="B20" s="12"/>
      <c r="C20" s="12"/>
      <c r="D20" s="55" t="s">
        <v>98</v>
      </c>
      <c r="E20" s="55"/>
      <c r="F20" s="55"/>
      <c r="G20" s="12"/>
      <c r="H20" s="58">
        <v>-0.25</v>
      </c>
      <c r="I20" s="62">
        <v>0.3</v>
      </c>
      <c r="J20" s="62">
        <f t="shared" si="0"/>
        <v>0.22499999999999998</v>
      </c>
      <c r="K20" s="55" t="s">
        <v>73</v>
      </c>
      <c r="L20" s="12"/>
      <c r="M20" s="66" t="s">
        <v>113</v>
      </c>
      <c r="N20" s="12"/>
      <c r="O20" s="58">
        <f t="shared" si="1"/>
        <v>-0.25000000000000017</v>
      </c>
      <c r="P20" s="58"/>
      <c r="Q20" s="58">
        <f t="shared" si="2"/>
        <v>-0.35294117647058837</v>
      </c>
      <c r="R20" s="12"/>
      <c r="S20" s="58">
        <f t="shared" si="3"/>
        <v>-0.25</v>
      </c>
      <c r="T20" s="58"/>
      <c r="U20" s="58">
        <f t="shared" si="4"/>
        <v>-0.2450048396613536</v>
      </c>
      <c r="V20" s="12"/>
      <c r="X20" s="57" t="s">
        <v>100</v>
      </c>
      <c r="Y20" s="79">
        <v>74.99999999999999</v>
      </c>
      <c r="Z20" s="58">
        <f t="shared" si="5"/>
        <v>-0.25000000000000017</v>
      </c>
      <c r="AA20" s="79">
        <v>32.99999999999999</v>
      </c>
      <c r="AB20" s="58">
        <f t="shared" si="6"/>
        <v>-0.35294117647058837</v>
      </c>
      <c r="AC20" s="58"/>
      <c r="AD20" s="66" t="s">
        <v>100</v>
      </c>
      <c r="AE20" s="79">
        <v>16474.552894977045</v>
      </c>
      <c r="AF20" s="58">
        <f t="shared" si="7"/>
        <v>-0.25</v>
      </c>
      <c r="AG20" s="79">
        <v>12184.126049078388</v>
      </c>
      <c r="AH20" s="58">
        <f t="shared" si="8"/>
        <v>-0.2450048396613536</v>
      </c>
    </row>
    <row r="21" spans="2:34" s="6" customFormat="1" ht="12.75">
      <c r="B21" s="12"/>
      <c r="C21" s="12"/>
      <c r="D21" s="55" t="s">
        <v>72</v>
      </c>
      <c r="E21" s="55"/>
      <c r="F21" s="55"/>
      <c r="G21" s="12"/>
      <c r="H21" s="58">
        <v>0.25</v>
      </c>
      <c r="I21" s="62">
        <v>0.15</v>
      </c>
      <c r="J21" s="62">
        <f t="shared" si="0"/>
        <v>0.1875</v>
      </c>
      <c r="K21" s="55" t="s">
        <v>73</v>
      </c>
      <c r="L21" s="12"/>
      <c r="M21" s="66" t="s">
        <v>112</v>
      </c>
      <c r="N21" s="12"/>
      <c r="O21" s="58">
        <f t="shared" si="1"/>
        <v>0</v>
      </c>
      <c r="P21" s="58"/>
      <c r="Q21" s="58">
        <f t="shared" si="2"/>
        <v>-0.10294117647058823</v>
      </c>
      <c r="R21" s="12"/>
      <c r="S21" s="58">
        <f t="shared" si="3"/>
        <v>0</v>
      </c>
      <c r="T21" s="58"/>
      <c r="U21" s="58">
        <f t="shared" si="4"/>
        <v>-0.07145974490122797</v>
      </c>
      <c r="V21" s="12"/>
      <c r="X21" s="57" t="s">
        <v>100</v>
      </c>
      <c r="Y21" s="79">
        <v>100</v>
      </c>
      <c r="Z21" s="58">
        <f t="shared" si="5"/>
        <v>0</v>
      </c>
      <c r="AA21" s="79">
        <v>45.75</v>
      </c>
      <c r="AB21" s="58">
        <f t="shared" si="6"/>
        <v>-0.10294117647058823</v>
      </c>
      <c r="AC21" s="58"/>
      <c r="AD21" s="66" t="s">
        <v>100</v>
      </c>
      <c r="AE21" s="79">
        <v>21966.07052663606</v>
      </c>
      <c r="AF21" s="58">
        <f t="shared" si="7"/>
        <v>0</v>
      </c>
      <c r="AG21" s="79">
        <v>14984.800041224491</v>
      </c>
      <c r="AH21" s="58">
        <f t="shared" si="8"/>
        <v>-0.07145974490122797</v>
      </c>
    </row>
    <row r="22" spans="2:34" s="6" customFormat="1" ht="12.75">
      <c r="B22" s="12"/>
      <c r="C22" s="12"/>
      <c r="D22" s="40" t="s">
        <v>52</v>
      </c>
      <c r="E22" s="40" t="s">
        <v>99</v>
      </c>
      <c r="F22" s="40"/>
      <c r="G22" s="12"/>
      <c r="H22" s="61">
        <v>-0.25</v>
      </c>
      <c r="I22" s="59">
        <v>0.025</v>
      </c>
      <c r="J22" s="59">
        <f t="shared" si="0"/>
        <v>0.018750000000000003</v>
      </c>
      <c r="K22" s="40"/>
      <c r="L22" s="12"/>
      <c r="M22" s="67" t="s">
        <v>110</v>
      </c>
      <c r="N22" s="12"/>
      <c r="O22" s="58">
        <f t="shared" si="1"/>
        <v>0</v>
      </c>
      <c r="P22" s="58"/>
      <c r="Q22" s="58">
        <f t="shared" si="2"/>
        <v>0</v>
      </c>
      <c r="R22" s="12"/>
      <c r="S22" s="58">
        <f t="shared" si="3"/>
        <v>0</v>
      </c>
      <c r="T22" s="58"/>
      <c r="U22" s="58">
        <f t="shared" si="4"/>
        <v>-0.0026975654456382688</v>
      </c>
      <c r="V22" s="12"/>
      <c r="X22" s="60" t="s">
        <v>100</v>
      </c>
      <c r="Y22" s="80">
        <v>100</v>
      </c>
      <c r="Z22" s="58">
        <f t="shared" si="5"/>
        <v>0</v>
      </c>
      <c r="AA22" s="80">
        <v>51</v>
      </c>
      <c r="AB22" s="58">
        <f t="shared" si="6"/>
        <v>0</v>
      </c>
      <c r="AC22" s="61"/>
      <c r="AD22" s="67" t="s">
        <v>100</v>
      </c>
      <c r="AE22" s="80">
        <v>21966.07052663606</v>
      </c>
      <c r="AF22" s="58">
        <f t="shared" si="7"/>
        <v>0</v>
      </c>
      <c r="AG22" s="80">
        <v>16094.485382148348</v>
      </c>
      <c r="AH22" s="58">
        <f t="shared" si="8"/>
        <v>-0.0026975654456382688</v>
      </c>
    </row>
    <row r="23" spans="2:34" s="6" customFormat="1" ht="12.75">
      <c r="B23" s="12"/>
      <c r="C23" s="12"/>
      <c r="D23" s="40"/>
      <c r="E23" s="40" t="s">
        <v>54</v>
      </c>
      <c r="F23" s="40"/>
      <c r="G23" s="12"/>
      <c r="H23" s="61">
        <v>-0.25</v>
      </c>
      <c r="I23" s="59">
        <v>0.05</v>
      </c>
      <c r="J23" s="59">
        <f t="shared" si="0"/>
        <v>0.037500000000000006</v>
      </c>
      <c r="K23" s="40"/>
      <c r="L23" s="12"/>
      <c r="M23" s="67" t="s">
        <v>110</v>
      </c>
      <c r="N23" s="12"/>
      <c r="O23" s="58">
        <f t="shared" si="1"/>
        <v>0</v>
      </c>
      <c r="P23" s="58"/>
      <c r="Q23" s="58">
        <f t="shared" si="2"/>
        <v>0</v>
      </c>
      <c r="R23" s="12"/>
      <c r="S23" s="58">
        <f t="shared" si="3"/>
        <v>-0.1020366993013296</v>
      </c>
      <c r="T23" s="58"/>
      <c r="U23" s="58">
        <f t="shared" si="4"/>
        <v>-0.07083187459703857</v>
      </c>
      <c r="V23" s="12"/>
      <c r="X23" s="60" t="s">
        <v>100</v>
      </c>
      <c r="Y23" s="80">
        <v>100</v>
      </c>
      <c r="Z23" s="58">
        <f t="shared" si="5"/>
        <v>0</v>
      </c>
      <c r="AA23" s="80">
        <v>51</v>
      </c>
      <c r="AB23" s="58">
        <f t="shared" si="6"/>
        <v>0</v>
      </c>
      <c r="AC23" s="61"/>
      <c r="AD23" s="67" t="s">
        <v>100</v>
      </c>
      <c r="AE23" s="80">
        <v>19724.725193477898</v>
      </c>
      <c r="AF23" s="58">
        <f t="shared" si="7"/>
        <v>-0.1020366993013296</v>
      </c>
      <c r="AG23" s="80">
        <v>14994.93262396222</v>
      </c>
      <c r="AH23" s="58">
        <f t="shared" si="8"/>
        <v>-0.07083187459703857</v>
      </c>
    </row>
    <row r="24" spans="2:34" s="6" customFormat="1" ht="12.75">
      <c r="B24" s="12"/>
      <c r="C24" s="12"/>
      <c r="D24" s="40" t="s">
        <v>55</v>
      </c>
      <c r="E24" s="40"/>
      <c r="F24" s="40"/>
      <c r="G24" s="12"/>
      <c r="H24" s="61">
        <v>0.25</v>
      </c>
      <c r="I24" s="59">
        <v>0.06</v>
      </c>
      <c r="J24" s="59">
        <f t="shared" si="0"/>
        <v>0.075</v>
      </c>
      <c r="K24" s="40"/>
      <c r="L24" s="12"/>
      <c r="M24" s="67" t="s">
        <v>110</v>
      </c>
      <c r="N24" s="12"/>
      <c r="O24" s="58">
        <f t="shared" si="1"/>
        <v>0</v>
      </c>
      <c r="P24" s="58"/>
      <c r="Q24" s="58">
        <f t="shared" si="2"/>
        <v>0</v>
      </c>
      <c r="R24" s="12"/>
      <c r="S24" s="58">
        <f t="shared" si="3"/>
        <v>-0.11820606074286599</v>
      </c>
      <c r="T24" s="58"/>
      <c r="U24" s="58">
        <f t="shared" si="4"/>
        <v>-0.08799397407393904</v>
      </c>
      <c r="V24" s="12"/>
      <c r="X24" s="60" t="s">
        <v>100</v>
      </c>
      <c r="Y24" s="80">
        <v>100</v>
      </c>
      <c r="Z24" s="58">
        <f t="shared" si="5"/>
        <v>0</v>
      </c>
      <c r="AA24" s="80">
        <v>51</v>
      </c>
      <c r="AB24" s="58">
        <f t="shared" si="6"/>
        <v>0</v>
      </c>
      <c r="AC24" s="61"/>
      <c r="AD24" s="67" t="s">
        <v>100</v>
      </c>
      <c r="AE24" s="80">
        <v>19369.54785968244</v>
      </c>
      <c r="AF24" s="58">
        <f t="shared" si="7"/>
        <v>-0.11820606074286599</v>
      </c>
      <c r="AG24" s="80">
        <v>14717.97034091979</v>
      </c>
      <c r="AH24" s="58">
        <f t="shared" si="8"/>
        <v>-0.08799397407393904</v>
      </c>
    </row>
    <row r="25" spans="2:22" s="6" customFormat="1" ht="12.75">
      <c r="B25" s="12"/>
      <c r="C25" s="12"/>
      <c r="D25" s="63"/>
      <c r="E25" s="63"/>
      <c r="F25" s="63"/>
      <c r="G25" s="12"/>
      <c r="H25" s="63"/>
      <c r="I25" s="63"/>
      <c r="J25" s="63"/>
      <c r="K25" s="63"/>
      <c r="L25" s="12"/>
      <c r="M25" s="68"/>
      <c r="N25" s="13"/>
      <c r="O25" s="68"/>
      <c r="P25" s="63"/>
      <c r="Q25" s="68"/>
      <c r="R25" s="13"/>
      <c r="S25" s="68"/>
      <c r="T25" s="68"/>
      <c r="U25" s="68"/>
      <c r="V25" s="12"/>
    </row>
    <row r="26" spans="2:22" s="6" customFormat="1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0"/>
      <c r="N26" s="12"/>
      <c r="O26" s="50"/>
      <c r="P26" s="12"/>
      <c r="Q26" s="50"/>
      <c r="R26" s="12"/>
      <c r="S26" s="50"/>
      <c r="T26" s="50"/>
      <c r="U26" s="50"/>
      <c r="V26" s="12"/>
    </row>
  </sheetData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Weldring, Erik</cp:lastModifiedBy>
  <cp:lastPrinted>2023-03-01T12:12:06Z</cp:lastPrinted>
  <dcterms:created xsi:type="dcterms:W3CDTF">2009-06-24T09:31:04Z</dcterms:created>
  <dcterms:modified xsi:type="dcterms:W3CDTF">2023-05-26T11:12:25Z</dcterms:modified>
  <cp:category/>
  <cp:version/>
  <cp:contentType/>
  <cp:contentStatus/>
</cp:coreProperties>
</file>